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Dario\Downloads\"/>
    </mc:Choice>
  </mc:AlternateContent>
  <xr:revisionPtr revIDLastSave="0" documentId="13_ncr:1_{E06AB049-AA90-4162-8F24-325FF2DA25CC}" xr6:coauthVersionLast="37" xr6:coauthVersionMax="37" xr10:uidLastSave="{00000000-0000-0000-0000-000000000000}"/>
  <bookViews>
    <workbookView xWindow="0" yWindow="0" windowWidth="28800" windowHeight="1162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E327" i="9" s="1"/>
  <c r="B327" i="9" s="1"/>
  <c r="F327" i="9"/>
  <c r="H326" i="9"/>
  <c r="G326" i="9"/>
  <c r="E326" i="9" s="1"/>
  <c r="B326" i="9" s="1"/>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E320" i="9" s="1"/>
  <c r="B320" i="9" s="1"/>
  <c r="G320" i="9"/>
  <c r="F320" i="9"/>
  <c r="H319" i="9"/>
  <c r="G319" i="9"/>
  <c r="E319" i="9" s="1"/>
  <c r="B319" i="9" s="1"/>
  <c r="F319" i="9"/>
  <c r="H318" i="9"/>
  <c r="E318" i="9" s="1"/>
  <c r="B318" i="9" s="1"/>
  <c r="G318" i="9"/>
  <c r="F318" i="9"/>
  <c r="H317" i="9"/>
  <c r="G317" i="9"/>
  <c r="F317" i="9"/>
  <c r="E317" i="9"/>
  <c r="B317" i="9" s="1"/>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H296" i="9"/>
  <c r="F296" i="9"/>
  <c r="F295" i="9"/>
  <c r="I294" i="9"/>
  <c r="H294" i="9"/>
  <c r="F294" i="9"/>
  <c r="E294" i="9"/>
  <c r="B294" i="9" s="1"/>
  <c r="E293" i="9"/>
  <c r="M292" i="9"/>
  <c r="L292" i="9"/>
  <c r="F292" i="9"/>
  <c r="B292" i="9" s="1"/>
  <c r="E292" i="9"/>
  <c r="M291" i="9"/>
  <c r="L291" i="9"/>
  <c r="F291" i="9" s="1"/>
  <c r="E291" i="9"/>
  <c r="B291" i="9" s="1"/>
  <c r="M290" i="9"/>
  <c r="F290" i="9" s="1"/>
  <c r="B290" i="9" s="1"/>
  <c r="L290" i="9"/>
  <c r="E290" i="9"/>
  <c r="M289" i="9"/>
  <c r="L289" i="9"/>
  <c r="F289" i="9" s="1"/>
  <c r="E289" i="9"/>
  <c r="M288" i="9"/>
  <c r="L288" i="9"/>
  <c r="F288" i="9"/>
  <c r="B288" i="9" s="1"/>
  <c r="E288" i="9"/>
  <c r="M287" i="9"/>
  <c r="L287" i="9"/>
  <c r="F287" i="9" s="1"/>
  <c r="E287" i="9"/>
  <c r="B287" i="9" s="1"/>
  <c r="M286" i="9"/>
  <c r="F286" i="9" s="1"/>
  <c r="B286" i="9" s="1"/>
  <c r="L286" i="9"/>
  <c r="E286" i="9"/>
  <c r="M285" i="9"/>
  <c r="L285" i="9"/>
  <c r="F285" i="9" s="1"/>
  <c r="E285" i="9"/>
  <c r="M284" i="9"/>
  <c r="L284" i="9"/>
  <c r="F284" i="9"/>
  <c r="B284" i="9" s="1"/>
  <c r="E284" i="9"/>
  <c r="M283" i="9"/>
  <c r="L283" i="9"/>
  <c r="F283" i="9" s="1"/>
  <c r="E283" i="9"/>
  <c r="M282" i="9"/>
  <c r="L282" i="9"/>
  <c r="F282" i="9" s="1"/>
  <c r="B282" i="9" s="1"/>
  <c r="E282" i="9"/>
  <c r="M281" i="9"/>
  <c r="L281" i="9"/>
  <c r="F281" i="9" s="1"/>
  <c r="E281" i="9"/>
  <c r="B281" i="9" s="1"/>
  <c r="M280" i="9"/>
  <c r="L280" i="9"/>
  <c r="F280" i="9"/>
  <c r="B280" i="9" s="1"/>
  <c r="E280" i="9"/>
  <c r="M279" i="9"/>
  <c r="L279" i="9"/>
  <c r="F279" i="9" s="1"/>
  <c r="E279" i="9"/>
  <c r="M278" i="9"/>
  <c r="L278" i="9"/>
  <c r="F278" i="9" s="1"/>
  <c r="B278" i="9" s="1"/>
  <c r="E278" i="9"/>
  <c r="M277" i="9"/>
  <c r="L277" i="9"/>
  <c r="F277" i="9" s="1"/>
  <c r="E277" i="9"/>
  <c r="B277" i="9" s="1"/>
  <c r="M276" i="9"/>
  <c r="L276" i="9"/>
  <c r="F276" i="9"/>
  <c r="B276" i="9" s="1"/>
  <c r="E276" i="9"/>
  <c r="M275" i="9"/>
  <c r="L275" i="9"/>
  <c r="F275" i="9" s="1"/>
  <c r="E275" i="9"/>
  <c r="B275" i="9" s="1"/>
  <c r="M274" i="9"/>
  <c r="L274" i="9"/>
  <c r="F274" i="9" s="1"/>
  <c r="B274" i="9" s="1"/>
  <c r="E274" i="9"/>
  <c r="M273" i="9"/>
  <c r="L273" i="9"/>
  <c r="F273" i="9" s="1"/>
  <c r="E273" i="9"/>
  <c r="M272" i="9"/>
  <c r="L272" i="9"/>
  <c r="F272" i="9"/>
  <c r="B272" i="9" s="1"/>
  <c r="E272" i="9"/>
  <c r="M271" i="9"/>
  <c r="L271" i="9"/>
  <c r="F271" i="9" s="1"/>
  <c r="E271" i="9"/>
  <c r="B271" i="9" s="1"/>
  <c r="M270" i="9"/>
  <c r="L270" i="9"/>
  <c r="F270" i="9" s="1"/>
  <c r="B270" i="9" s="1"/>
  <c r="E270" i="9"/>
  <c r="M269" i="9"/>
  <c r="L269" i="9"/>
  <c r="F269" i="9" s="1"/>
  <c r="E269" i="9"/>
  <c r="M268" i="9"/>
  <c r="L268" i="9"/>
  <c r="F268" i="9"/>
  <c r="B268" i="9" s="1"/>
  <c r="E268" i="9"/>
  <c r="M267" i="9"/>
  <c r="L267" i="9"/>
  <c r="F267" i="9" s="1"/>
  <c r="E267" i="9"/>
  <c r="M266" i="9"/>
  <c r="L266" i="9"/>
  <c r="F266" i="9" s="1"/>
  <c r="B266" i="9" s="1"/>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c r="B260" i="9" s="1"/>
  <c r="E260" i="9"/>
  <c r="M259" i="9"/>
  <c r="L259" i="9"/>
  <c r="F259" i="9" s="1"/>
  <c r="E259" i="9"/>
  <c r="B259" i="9" s="1"/>
  <c r="M258" i="9"/>
  <c r="F258" i="9" s="1"/>
  <c r="B258" i="9" s="1"/>
  <c r="L258" i="9"/>
  <c r="E258" i="9"/>
  <c r="M257" i="9"/>
  <c r="L257" i="9"/>
  <c r="F257" i="9" s="1"/>
  <c r="E257" i="9"/>
  <c r="M256" i="9"/>
  <c r="L256" i="9"/>
  <c r="F256" i="9"/>
  <c r="B256" i="9" s="1"/>
  <c r="E256" i="9"/>
  <c r="M255" i="9"/>
  <c r="L255" i="9"/>
  <c r="F255" i="9" s="1"/>
  <c r="E255" i="9"/>
  <c r="B255" i="9" s="1"/>
  <c r="M254" i="9"/>
  <c r="F254" i="9" s="1"/>
  <c r="B254" i="9" s="1"/>
  <c r="L254" i="9"/>
  <c r="E254" i="9"/>
  <c r="M253" i="9"/>
  <c r="L253" i="9"/>
  <c r="F253" i="9" s="1"/>
  <c r="E253" i="9"/>
  <c r="M252" i="9"/>
  <c r="L252" i="9"/>
  <c r="F252" i="9"/>
  <c r="B252" i="9" s="1"/>
  <c r="E252" i="9"/>
  <c r="M251" i="9"/>
  <c r="L251" i="9"/>
  <c r="F251" i="9" s="1"/>
  <c r="B251" i="9" s="1"/>
  <c r="E251" i="9"/>
  <c r="M250" i="9"/>
  <c r="F250" i="9" s="1"/>
  <c r="L250" i="9"/>
  <c r="E250" i="9"/>
  <c r="B250" i="9" s="1"/>
  <c r="M249" i="9"/>
  <c r="L249" i="9"/>
  <c r="F249" i="9"/>
  <c r="E249" i="9"/>
  <c r="B249" i="9" s="1"/>
  <c r="M248" i="9"/>
  <c r="L248" i="9"/>
  <c r="F248" i="9" s="1"/>
  <c r="B248" i="9" s="1"/>
  <c r="E248" i="9"/>
  <c r="M247" i="9"/>
  <c r="L247" i="9"/>
  <c r="F247" i="9" s="1"/>
  <c r="B247" i="9" s="1"/>
  <c r="E247" i="9"/>
  <c r="M246" i="9"/>
  <c r="F246" i="9" s="1"/>
  <c r="L246" i="9"/>
  <c r="E246" i="9"/>
  <c r="B246" i="9" s="1"/>
  <c r="M245" i="9"/>
  <c r="L245" i="9"/>
  <c r="F245" i="9"/>
  <c r="E245" i="9"/>
  <c r="B245" i="9" s="1"/>
  <c r="M244" i="9"/>
  <c r="L244" i="9"/>
  <c r="F244" i="9" s="1"/>
  <c r="B244" i="9" s="1"/>
  <c r="E244" i="9"/>
  <c r="M243" i="9"/>
  <c r="L243" i="9"/>
  <c r="F243" i="9" s="1"/>
  <c r="B243" i="9" s="1"/>
  <c r="E243" i="9"/>
  <c r="M242" i="9"/>
  <c r="F242" i="9" s="1"/>
  <c r="L242" i="9"/>
  <c r="E242" i="9"/>
  <c r="M241" i="9"/>
  <c r="L241" i="9"/>
  <c r="F241" i="9"/>
  <c r="E241" i="9"/>
  <c r="B241" i="9" s="1"/>
  <c r="M240" i="9"/>
  <c r="L240" i="9"/>
  <c r="F240" i="9" s="1"/>
  <c r="B240" i="9" s="1"/>
  <c r="E240" i="9"/>
  <c r="M239" i="9"/>
  <c r="L239" i="9"/>
  <c r="F239" i="9" s="1"/>
  <c r="B239" i="9" s="1"/>
  <c r="E239" i="9"/>
  <c r="M238" i="9"/>
  <c r="F238" i="9" s="1"/>
  <c r="L238" i="9"/>
  <c r="E238" i="9"/>
  <c r="M237" i="9"/>
  <c r="L237" i="9"/>
  <c r="F237" i="9" s="1"/>
  <c r="E237" i="9"/>
  <c r="M236" i="9"/>
  <c r="L236" i="9"/>
  <c r="E236" i="9"/>
  <c r="M235" i="9"/>
  <c r="L235" i="9"/>
  <c r="F235" i="9" s="1"/>
  <c r="B235" i="9" s="1"/>
  <c r="E235" i="9"/>
  <c r="M234" i="9"/>
  <c r="L234" i="9"/>
  <c r="F234" i="9"/>
  <c r="E234" i="9"/>
  <c r="B234" i="9" s="1"/>
  <c r="M233" i="9"/>
  <c r="L233" i="9"/>
  <c r="F233" i="9" s="1"/>
  <c r="E233" i="9"/>
  <c r="B233" i="9" s="1"/>
  <c r="M232" i="9"/>
  <c r="L232" i="9"/>
  <c r="F232" i="9" s="1"/>
  <c r="B232" i="9" s="1"/>
  <c r="E232" i="9"/>
  <c r="M231" i="9"/>
  <c r="L231" i="9"/>
  <c r="F231" i="9" s="1"/>
  <c r="B231" i="9" s="1"/>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c r="H99" i="9"/>
  <c r="G99" i="9"/>
  <c r="F99" i="9"/>
  <c r="E99" i="9"/>
  <c r="B99" i="9" s="1"/>
  <c r="H98" i="9"/>
  <c r="E98" i="9" s="1"/>
  <c r="B98" i="9" s="1"/>
  <c r="G98" i="9"/>
  <c r="F98" i="9"/>
  <c r="H97" i="9"/>
  <c r="G97" i="9"/>
  <c r="E97" i="9" s="1"/>
  <c r="B97" i="9" s="1"/>
  <c r="F97" i="9"/>
  <c r="H96" i="9"/>
  <c r="E96" i="9" s="1"/>
  <c r="B96" i="9" s="1"/>
  <c r="G96" i="9"/>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E36" i="9" s="1"/>
  <c r="B36" i="9" s="1"/>
  <c r="F36" i="9"/>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52" i="8"/>
  <c r="D46" i="8"/>
  <c r="D45" i="8" s="1"/>
  <c r="D37" i="8"/>
  <c r="D27" i="8"/>
  <c r="D25" i="8" s="1"/>
  <c r="C1602" i="1" s="1"/>
  <c r="D18" i="8"/>
  <c r="D8" i="8"/>
  <c r="D6" i="8"/>
  <c r="E44" i="7"/>
  <c r="D44" i="7"/>
  <c r="E39" i="7"/>
  <c r="D39" i="7"/>
  <c r="D38" i="7" s="1"/>
  <c r="E38" i="7"/>
  <c r="E30" i="7"/>
  <c r="D30" i="7"/>
  <c r="D22"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23" i="1"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D584"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E640" i="4" s="1"/>
  <c r="D634" i="1" s="1"/>
  <c r="D536" i="4"/>
  <c r="F536" i="4" s="1"/>
  <c r="F534" i="4"/>
  <c r="F533" i="4"/>
  <c r="E532" i="4"/>
  <c r="D532" i="4"/>
  <c r="F532" i="4" s="1"/>
  <c r="F531" i="4"/>
  <c r="F530" i="4"/>
  <c r="F529" i="4"/>
  <c r="E529" i="4"/>
  <c r="E522" i="4" s="1"/>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E430"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D466" i="4" s="1"/>
  <c r="F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F427" i="4"/>
  <c r="E427" i="4"/>
  <c r="E648" i="4" s="1"/>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D373" i="4" s="1"/>
  <c r="F373" i="4" s="1"/>
  <c r="F387" i="4"/>
  <c r="F386" i="4"/>
  <c r="F385" i="4"/>
  <c r="F384" i="4"/>
  <c r="F383" i="4"/>
  <c r="F382" i="4"/>
  <c r="F381" i="4"/>
  <c r="F380" i="4"/>
  <c r="F379" i="4"/>
  <c r="E379" i="4"/>
  <c r="D379" i="4"/>
  <c r="F378" i="4"/>
  <c r="F377" i="4"/>
  <c r="F376" i="4"/>
  <c r="F375" i="4"/>
  <c r="F374" i="4"/>
  <c r="E374" i="4"/>
  <c r="D374" i="4"/>
  <c r="E373" i="4"/>
  <c r="F372" i="4"/>
  <c r="F371" i="4"/>
  <c r="F370" i="4"/>
  <c r="F369" i="4"/>
  <c r="F368" i="4"/>
  <c r="F367" i="4"/>
  <c r="F366" i="4"/>
  <c r="E366" i="4"/>
  <c r="E361" i="4" s="1"/>
  <c r="E360" i="4" s="1"/>
  <c r="D366" i="4"/>
  <c r="F365" i="4"/>
  <c r="F364" i="4"/>
  <c r="F363" i="4"/>
  <c r="E362" i="4"/>
  <c r="D362" i="4"/>
  <c r="D361"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D321" i="4" s="1"/>
  <c r="F321"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E309" i="4" s="1"/>
  <c r="E308" i="4" s="1"/>
  <c r="E417" i="4" s="1"/>
  <c r="D314" i="4"/>
  <c r="F313" i="4"/>
  <c r="F312" i="4"/>
  <c r="F311" i="4"/>
  <c r="E310" i="4"/>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26" i="1" s="1"/>
  <c r="D237" i="4"/>
  <c r="F236" i="4"/>
  <c r="F235" i="4"/>
  <c r="F234" i="4"/>
  <c r="E234" i="4"/>
  <c r="D234" i="4"/>
  <c r="F233" i="4"/>
  <c r="F232" i="4"/>
  <c r="E231" i="4"/>
  <c r="D231" i="4"/>
  <c r="D230" i="4" s="1"/>
  <c r="F230" i="4" s="1"/>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60" i="1" s="1"/>
  <c r="D170" i="4"/>
  <c r="F170" i="4" s="1"/>
  <c r="F169" i="4"/>
  <c r="F168" i="4"/>
  <c r="F167" i="4"/>
  <c r="F166" i="4"/>
  <c r="E165" i="4"/>
  <c r="D165" i="4"/>
  <c r="D164" i="4" s="1"/>
  <c r="F163" i="4"/>
  <c r="F162" i="4"/>
  <c r="F161" i="4"/>
  <c r="E160" i="4"/>
  <c r="D160" i="4"/>
  <c r="F160" i="4" s="1"/>
  <c r="F159" i="4"/>
  <c r="F158" i="4"/>
  <c r="F157" i="4"/>
  <c r="F156" i="4"/>
  <c r="F155" i="4"/>
  <c r="E154" i="4"/>
  <c r="E153" i="4" s="1"/>
  <c r="D154" i="4"/>
  <c r="F154" i="4" s="1"/>
  <c r="D153" i="4"/>
  <c r="F153" i="4" s="1"/>
  <c r="F151" i="4"/>
  <c r="F150" i="4"/>
  <c r="F149" i="4"/>
  <c r="F148" i="4"/>
  <c r="F147" i="4"/>
  <c r="F146" i="4"/>
  <c r="F145" i="4"/>
  <c r="F144" i="4"/>
  <c r="F143" i="4"/>
  <c r="F142" i="4"/>
  <c r="E141" i="4"/>
  <c r="D141" i="4"/>
  <c r="D140" i="4" s="1"/>
  <c r="F140" i="4" s="1"/>
  <c r="E140" i="4"/>
  <c r="F139" i="4"/>
  <c r="F138" i="4"/>
  <c r="F137" i="4"/>
  <c r="F136" i="4"/>
  <c r="F135" i="4"/>
  <c r="E135" i="4"/>
  <c r="D135" i="4"/>
  <c r="E134" i="4"/>
  <c r="D134" i="4"/>
  <c r="F134" i="4" s="1"/>
  <c r="F133" i="4"/>
  <c r="F132" i="4"/>
  <c r="F131" i="4"/>
  <c r="F130" i="4"/>
  <c r="E129" i="4"/>
  <c r="D129" i="4"/>
  <c r="F129" i="4" s="1"/>
  <c r="F128" i="4"/>
  <c r="F127" i="4"/>
  <c r="E126" i="4"/>
  <c r="E125" i="4" s="1"/>
  <c r="D126" i="4"/>
  <c r="F126" i="4" s="1"/>
  <c r="D125" i="4"/>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D106"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E6" i="4" s="1"/>
  <c r="D8" i="4"/>
  <c r="F8" i="4" s="1"/>
  <c r="D7" i="4"/>
  <c r="I41" i="3"/>
  <c r="G41" i="3"/>
  <c r="B41"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G1685" i="1"/>
  <c r="C1685" i="1"/>
  <c r="H1685" i="1" s="1"/>
  <c r="C1684" i="1"/>
  <c r="H1683" i="1"/>
  <c r="G1683" i="1"/>
  <c r="C1683" i="1"/>
  <c r="H1682" i="1"/>
  <c r="G1682" i="1"/>
  <c r="C1682" i="1"/>
  <c r="G1681" i="1"/>
  <c r="C1681" i="1"/>
  <c r="H1681" i="1" s="1"/>
  <c r="C1680" i="1"/>
  <c r="H1679" i="1"/>
  <c r="G1679" i="1"/>
  <c r="C1679" i="1"/>
  <c r="H1678" i="1"/>
  <c r="G1678" i="1"/>
  <c r="C1678" i="1"/>
  <c r="G1677" i="1"/>
  <c r="C1677" i="1"/>
  <c r="H1677" i="1" s="1"/>
  <c r="C1676" i="1"/>
  <c r="H1675" i="1"/>
  <c r="G1675" i="1"/>
  <c r="C1675" i="1"/>
  <c r="H1674" i="1"/>
  <c r="G1674" i="1"/>
  <c r="C1674" i="1"/>
  <c r="G1673" i="1"/>
  <c r="C1673" i="1"/>
  <c r="H1673" i="1" s="1"/>
  <c r="C1672" i="1"/>
  <c r="H1671" i="1"/>
  <c r="G1671" i="1"/>
  <c r="C1671" i="1"/>
  <c r="H1670" i="1"/>
  <c r="G1670" i="1"/>
  <c r="C1670" i="1"/>
  <c r="G1669" i="1"/>
  <c r="C1669" i="1"/>
  <c r="H1669" i="1" s="1"/>
  <c r="C1668" i="1"/>
  <c r="H1667" i="1"/>
  <c r="G1667" i="1"/>
  <c r="C1667" i="1"/>
  <c r="H1666" i="1"/>
  <c r="G1666" i="1"/>
  <c r="C1666" i="1"/>
  <c r="C1665" i="1"/>
  <c r="H1665" i="1" s="1"/>
  <c r="C1664" i="1"/>
  <c r="H1663" i="1"/>
  <c r="G1663" i="1"/>
  <c r="C1663" i="1"/>
  <c r="H1662" i="1"/>
  <c r="G1662" i="1"/>
  <c r="C1662" i="1"/>
  <c r="C1661" i="1"/>
  <c r="H1661" i="1" s="1"/>
  <c r="C1660" i="1"/>
  <c r="H1659" i="1"/>
  <c r="G1659" i="1"/>
  <c r="C1659" i="1"/>
  <c r="H1658" i="1"/>
  <c r="G1658" i="1"/>
  <c r="C1658" i="1"/>
  <c r="C1657" i="1"/>
  <c r="C1656" i="1"/>
  <c r="H1655" i="1"/>
  <c r="G1655" i="1"/>
  <c r="C1655" i="1"/>
  <c r="H1654" i="1"/>
  <c r="G1654" i="1"/>
  <c r="C1654" i="1"/>
  <c r="G1653" i="1"/>
  <c r="C1653" i="1"/>
  <c r="H1653" i="1" s="1"/>
  <c r="C1652" i="1"/>
  <c r="H1651" i="1"/>
  <c r="G1651" i="1"/>
  <c r="C1651" i="1"/>
  <c r="H1650" i="1"/>
  <c r="G1650" i="1"/>
  <c r="C1650" i="1"/>
  <c r="C1649" i="1"/>
  <c r="H1649" i="1" s="1"/>
  <c r="C1648" i="1"/>
  <c r="H1647" i="1"/>
  <c r="G1647" i="1"/>
  <c r="C1647" i="1"/>
  <c r="H1646" i="1"/>
  <c r="G1646" i="1"/>
  <c r="C1646" i="1"/>
  <c r="C1645" i="1"/>
  <c r="H1645" i="1" s="1"/>
  <c r="C1644" i="1"/>
  <c r="H1643" i="1"/>
  <c r="G1643" i="1"/>
  <c r="C1643" i="1"/>
  <c r="H1642" i="1"/>
  <c r="G1642" i="1"/>
  <c r="C1642" i="1"/>
  <c r="C1641" i="1"/>
  <c r="C1640" i="1"/>
  <c r="H1639" i="1"/>
  <c r="G1639" i="1"/>
  <c r="C1639" i="1"/>
  <c r="H1638" i="1"/>
  <c r="G1638" i="1"/>
  <c r="C1638" i="1"/>
  <c r="G1637" i="1"/>
  <c r="C1637" i="1"/>
  <c r="H1637" i="1" s="1"/>
  <c r="C1636" i="1"/>
  <c r="H1635" i="1"/>
  <c r="G1635" i="1"/>
  <c r="C1635" i="1"/>
  <c r="H1634" i="1"/>
  <c r="G1634" i="1"/>
  <c r="C1634" i="1"/>
  <c r="C1633" i="1"/>
  <c r="H1633" i="1" s="1"/>
  <c r="C1632" i="1"/>
  <c r="H1631" i="1"/>
  <c r="G1631" i="1"/>
  <c r="C1631" i="1"/>
  <c r="H1630" i="1"/>
  <c r="G1630" i="1"/>
  <c r="C1630" i="1"/>
  <c r="G1629" i="1"/>
  <c r="C1629" i="1"/>
  <c r="H1629" i="1" s="1"/>
  <c r="C1628" i="1"/>
  <c r="H1627" i="1"/>
  <c r="G1627" i="1"/>
  <c r="C1627" i="1"/>
  <c r="H1626" i="1"/>
  <c r="G1626" i="1"/>
  <c r="C1626" i="1"/>
  <c r="C1625" i="1"/>
  <c r="C1624" i="1"/>
  <c r="H1623" i="1"/>
  <c r="G1623" i="1"/>
  <c r="C1623" i="1"/>
  <c r="C1620" i="1"/>
  <c r="H1619" i="1"/>
  <c r="G1619" i="1"/>
  <c r="C1619" i="1"/>
  <c r="H1618" i="1"/>
  <c r="G1618" i="1"/>
  <c r="C1618" i="1"/>
  <c r="G1617" i="1"/>
  <c r="C1617" i="1"/>
  <c r="H1617" i="1" s="1"/>
  <c r="C1616" i="1"/>
  <c r="H1615" i="1"/>
  <c r="G1615" i="1"/>
  <c r="C1615" i="1"/>
  <c r="H1614" i="1"/>
  <c r="G1614" i="1"/>
  <c r="C1614" i="1"/>
  <c r="C1613" i="1"/>
  <c r="H1613" i="1" s="1"/>
  <c r="C1612" i="1"/>
  <c r="H1611" i="1"/>
  <c r="G1611" i="1"/>
  <c r="C1611" i="1"/>
  <c r="H1610" i="1"/>
  <c r="G1610" i="1"/>
  <c r="C1610" i="1"/>
  <c r="G1609" i="1"/>
  <c r="C1609" i="1"/>
  <c r="H1609" i="1" s="1"/>
  <c r="C1608" i="1"/>
  <c r="H1607" i="1"/>
  <c r="G1607" i="1"/>
  <c r="C1607" i="1"/>
  <c r="H1606" i="1"/>
  <c r="G1606" i="1"/>
  <c r="C1606" i="1"/>
  <c r="C1605" i="1"/>
  <c r="C1604" i="1"/>
  <c r="H1603" i="1"/>
  <c r="G1603" i="1"/>
  <c r="C1603" i="1"/>
  <c r="H1602" i="1"/>
  <c r="G1602" i="1"/>
  <c r="C1601" i="1"/>
  <c r="C1600" i="1"/>
  <c r="H1599" i="1"/>
  <c r="G1599" i="1"/>
  <c r="C1599" i="1"/>
  <c r="H1598" i="1"/>
  <c r="G1598" i="1"/>
  <c r="C1598" i="1"/>
  <c r="G1597" i="1"/>
  <c r="C1597" i="1"/>
  <c r="H1597" i="1" s="1"/>
  <c r="C1596" i="1"/>
  <c r="H1595" i="1"/>
  <c r="G1595" i="1"/>
  <c r="C1595" i="1"/>
  <c r="H1594" i="1"/>
  <c r="G1594" i="1"/>
  <c r="C1594" i="1"/>
  <c r="C1593" i="1"/>
  <c r="H1593" i="1" s="1"/>
  <c r="C1592" i="1"/>
  <c r="H1591" i="1"/>
  <c r="G1591" i="1"/>
  <c r="C1591" i="1"/>
  <c r="H1590" i="1"/>
  <c r="G1590" i="1"/>
  <c r="C1590" i="1"/>
  <c r="G1589" i="1"/>
  <c r="C1589" i="1"/>
  <c r="H1589" i="1" s="1"/>
  <c r="C1588" i="1"/>
  <c r="H1587" i="1"/>
  <c r="G1587" i="1"/>
  <c r="C1587" i="1"/>
  <c r="H1586" i="1"/>
  <c r="G1586" i="1"/>
  <c r="C1586" i="1"/>
  <c r="C1585" i="1"/>
  <c r="C1584" i="1"/>
  <c r="H1583" i="1"/>
  <c r="G1583" i="1"/>
  <c r="C1583" i="1"/>
  <c r="H1582" i="1"/>
  <c r="G1582" i="1"/>
  <c r="C1582" i="1"/>
  <c r="D1581" i="1"/>
  <c r="C1581" i="1"/>
  <c r="J1580" i="1"/>
  <c r="G1580" i="1"/>
  <c r="D1580" i="1"/>
  <c r="C1580" i="1"/>
  <c r="H1580" i="1" s="1"/>
  <c r="D1579" i="1"/>
  <c r="C1579" i="1"/>
  <c r="J1578" i="1"/>
  <c r="G1578" i="1"/>
  <c r="D1578" i="1"/>
  <c r="C1578" i="1"/>
  <c r="H1578" i="1" s="1"/>
  <c r="G1577" i="1"/>
  <c r="D1577" i="1"/>
  <c r="C1577" i="1"/>
  <c r="H1576" i="1"/>
  <c r="D1576" i="1"/>
  <c r="C1576" i="1"/>
  <c r="J1575" i="1"/>
  <c r="G1575" i="1"/>
  <c r="D1575" i="1"/>
  <c r="C1575" i="1"/>
  <c r="H1574" i="1"/>
  <c r="D1574" i="1"/>
  <c r="C1574" i="1"/>
  <c r="J1573" i="1"/>
  <c r="G1573" i="1"/>
  <c r="D1573" i="1"/>
  <c r="C1573" i="1"/>
  <c r="D1572" i="1"/>
  <c r="G1572" i="1" s="1"/>
  <c r="C1572" i="1"/>
  <c r="D1571" i="1"/>
  <c r="G1571" i="1" s="1"/>
  <c r="C1571" i="1"/>
  <c r="H1571" i="1" s="1"/>
  <c r="D1570" i="1"/>
  <c r="C1570" i="1"/>
  <c r="D1569" i="1"/>
  <c r="J1569" i="1" s="1"/>
  <c r="C1569" i="1"/>
  <c r="H1569" i="1" s="1"/>
  <c r="D1568" i="1"/>
  <c r="C1568" i="1"/>
  <c r="D1567" i="1"/>
  <c r="J1567" i="1" s="1"/>
  <c r="C1567" i="1"/>
  <c r="H1567" i="1" s="1"/>
  <c r="D1566" i="1"/>
  <c r="C1566" i="1"/>
  <c r="D1565" i="1"/>
  <c r="J1565" i="1" s="1"/>
  <c r="C1565" i="1"/>
  <c r="H1565" i="1" s="1"/>
  <c r="D1564" i="1"/>
  <c r="C1564" i="1"/>
  <c r="D1563" i="1"/>
  <c r="C1563" i="1"/>
  <c r="G1563" i="1" s="1"/>
  <c r="J1562" i="1"/>
  <c r="G1562" i="1"/>
  <c r="D1562" i="1"/>
  <c r="C1562" i="1"/>
  <c r="H1562" i="1" s="1"/>
  <c r="D1561" i="1"/>
  <c r="C1561" i="1"/>
  <c r="J1560" i="1"/>
  <c r="G1560" i="1"/>
  <c r="D1560" i="1"/>
  <c r="C1560" i="1"/>
  <c r="H1560" i="1" s="1"/>
  <c r="D1559" i="1"/>
  <c r="C1559" i="1"/>
  <c r="J1558" i="1"/>
  <c r="G1558" i="1"/>
  <c r="D1558" i="1"/>
  <c r="C1558" i="1"/>
  <c r="H1558" i="1" s="1"/>
  <c r="D1557" i="1"/>
  <c r="C1557" i="1"/>
  <c r="H1556" i="1"/>
  <c r="D1556" i="1"/>
  <c r="C1556" i="1"/>
  <c r="G1556" i="1" s="1"/>
  <c r="H1555" i="1"/>
  <c r="D1555" i="1"/>
  <c r="C1555" i="1"/>
  <c r="G1555" i="1" s="1"/>
  <c r="D1554" i="1"/>
  <c r="C1554" i="1"/>
  <c r="H1553" i="1"/>
  <c r="D1553" i="1"/>
  <c r="C1553" i="1"/>
  <c r="D1552" i="1"/>
  <c r="C1552" i="1"/>
  <c r="H1551" i="1"/>
  <c r="D1551" i="1"/>
  <c r="C1551" i="1"/>
  <c r="D1550" i="1"/>
  <c r="C1550" i="1"/>
  <c r="H1549" i="1"/>
  <c r="D1549" i="1"/>
  <c r="C1549" i="1"/>
  <c r="D1548" i="1"/>
  <c r="C1548" i="1"/>
  <c r="H1547" i="1"/>
  <c r="G1547" i="1"/>
  <c r="D1547" i="1"/>
  <c r="C1547" i="1"/>
  <c r="J1547" i="1" s="1"/>
  <c r="D1546" i="1"/>
  <c r="C1546" i="1"/>
  <c r="J1546" i="1" s="1"/>
  <c r="D1545" i="1"/>
  <c r="G1545" i="1" s="1"/>
  <c r="C1545" i="1"/>
  <c r="H1544" i="1"/>
  <c r="D1544" i="1"/>
  <c r="C1544" i="1"/>
  <c r="G1544" i="1" s="1"/>
  <c r="I1544" i="1" s="1"/>
  <c r="J1543" i="1"/>
  <c r="D1543" i="1"/>
  <c r="G1543" i="1" s="1"/>
  <c r="C1543" i="1"/>
  <c r="H1543" i="1" s="1"/>
  <c r="H1542" i="1"/>
  <c r="D1542" i="1"/>
  <c r="C1542" i="1"/>
  <c r="G1542" i="1" s="1"/>
  <c r="J1541" i="1"/>
  <c r="D1541" i="1"/>
  <c r="G1541" i="1" s="1"/>
  <c r="C1541" i="1"/>
  <c r="D1540" i="1"/>
  <c r="G1540" i="1" s="1"/>
  <c r="C1540" i="1"/>
  <c r="H1540" i="1" s="1"/>
  <c r="D1539" i="1"/>
  <c r="G1539" i="1" s="1"/>
  <c r="C1539" i="1"/>
  <c r="D1536" i="1"/>
  <c r="G1536" i="1" s="1"/>
  <c r="C1536" i="1"/>
  <c r="D1535" i="1"/>
  <c r="G1535" i="1" s="1"/>
  <c r="C1535" i="1"/>
  <c r="H1535" i="1" s="1"/>
  <c r="D1534" i="1"/>
  <c r="G1534" i="1" s="1"/>
  <c r="C1534" i="1"/>
  <c r="D1533" i="1"/>
  <c r="G1533" i="1" s="1"/>
  <c r="C1533" i="1"/>
  <c r="H1533" i="1" s="1"/>
  <c r="D1532" i="1"/>
  <c r="G1532" i="1" s="1"/>
  <c r="C1532" i="1"/>
  <c r="D1531" i="1"/>
  <c r="G1531" i="1" s="1"/>
  <c r="C1531" i="1"/>
  <c r="H1531" i="1" s="1"/>
  <c r="D1530" i="1"/>
  <c r="G1530" i="1" s="1"/>
  <c r="C1530" i="1"/>
  <c r="D1529" i="1"/>
  <c r="G1529" i="1" s="1"/>
  <c r="C1529" i="1"/>
  <c r="H1529" i="1" s="1"/>
  <c r="D1528" i="1"/>
  <c r="G1528" i="1" s="1"/>
  <c r="C1528" i="1"/>
  <c r="D1527" i="1"/>
  <c r="G1527" i="1" s="1"/>
  <c r="C1527" i="1"/>
  <c r="H1527" i="1" s="1"/>
  <c r="D1526" i="1"/>
  <c r="G1526" i="1" s="1"/>
  <c r="C1526" i="1"/>
  <c r="D1525" i="1"/>
  <c r="D1524" i="1"/>
  <c r="G1524" i="1" s="1"/>
  <c r="C1524" i="1"/>
  <c r="D1523" i="1"/>
  <c r="G1523" i="1" s="1"/>
  <c r="C1523" i="1"/>
  <c r="H1523" i="1" s="1"/>
  <c r="D1522" i="1"/>
  <c r="G1522" i="1" s="1"/>
  <c r="C1522" i="1"/>
  <c r="D1521" i="1"/>
  <c r="G1521" i="1" s="1"/>
  <c r="C1521" i="1"/>
  <c r="H1521" i="1" s="1"/>
  <c r="D1520" i="1"/>
  <c r="G1520" i="1" s="1"/>
  <c r="C1520" i="1"/>
  <c r="D1519" i="1"/>
  <c r="G1519" i="1" s="1"/>
  <c r="C1519" i="1"/>
  <c r="H1519" i="1" s="1"/>
  <c r="D1518" i="1"/>
  <c r="G1518" i="1" s="1"/>
  <c r="C1518" i="1"/>
  <c r="D1517" i="1"/>
  <c r="G1517" i="1" s="1"/>
  <c r="C1517" i="1"/>
  <c r="H1517" i="1" s="1"/>
  <c r="D1516" i="1"/>
  <c r="G1516" i="1" s="1"/>
  <c r="C1516" i="1"/>
  <c r="D1515" i="1"/>
  <c r="G1515" i="1" s="1"/>
  <c r="C1515" i="1"/>
  <c r="H1515" i="1" s="1"/>
  <c r="D1514" i="1"/>
  <c r="G1514" i="1" s="1"/>
  <c r="C1514" i="1"/>
  <c r="D1513" i="1"/>
  <c r="G1513" i="1" s="1"/>
  <c r="C1513" i="1"/>
  <c r="H1513" i="1" s="1"/>
  <c r="D1512" i="1"/>
  <c r="G1512" i="1" s="1"/>
  <c r="C1512" i="1"/>
  <c r="D1511" i="1"/>
  <c r="G1511" i="1" s="1"/>
  <c r="C1511" i="1"/>
  <c r="H1511" i="1" s="1"/>
  <c r="D1510" i="1"/>
  <c r="G1510" i="1" s="1"/>
  <c r="C1510" i="1"/>
  <c r="D1509" i="1"/>
  <c r="G1509" i="1" s="1"/>
  <c r="C1509" i="1"/>
  <c r="H1509" i="1" s="1"/>
  <c r="D1508" i="1"/>
  <c r="C1508" i="1"/>
  <c r="D1507" i="1"/>
  <c r="G1507" i="1" s="1"/>
  <c r="C1507" i="1"/>
  <c r="H1507" i="1" s="1"/>
  <c r="D1506" i="1"/>
  <c r="G1506" i="1" s="1"/>
  <c r="C1506" i="1"/>
  <c r="D1505" i="1"/>
  <c r="G1505" i="1" s="1"/>
  <c r="C1505" i="1"/>
  <c r="H1505" i="1" s="1"/>
  <c r="D1504" i="1"/>
  <c r="G1504" i="1" s="1"/>
  <c r="C1504" i="1"/>
  <c r="D1503" i="1"/>
  <c r="G1503" i="1" s="1"/>
  <c r="C1503" i="1"/>
  <c r="H1503" i="1" s="1"/>
  <c r="D1502" i="1"/>
  <c r="G1502" i="1" s="1"/>
  <c r="C1502" i="1"/>
  <c r="D1501" i="1"/>
  <c r="G1501" i="1" s="1"/>
  <c r="C1501" i="1"/>
  <c r="H1501" i="1" s="1"/>
  <c r="D1500" i="1"/>
  <c r="G1500" i="1" s="1"/>
  <c r="C1500" i="1"/>
  <c r="D1499" i="1"/>
  <c r="G1499" i="1" s="1"/>
  <c r="C1499" i="1"/>
  <c r="H1499" i="1" s="1"/>
  <c r="D1498" i="1"/>
  <c r="G1498" i="1" s="1"/>
  <c r="C1498" i="1"/>
  <c r="D1497" i="1"/>
  <c r="G1497" i="1" s="1"/>
  <c r="C1497" i="1"/>
  <c r="H1497" i="1" s="1"/>
  <c r="D1496" i="1"/>
  <c r="G1496" i="1" s="1"/>
  <c r="C1496" i="1"/>
  <c r="D1495" i="1"/>
  <c r="G1495" i="1" s="1"/>
  <c r="C1495" i="1"/>
  <c r="H1495" i="1" s="1"/>
  <c r="D1494" i="1"/>
  <c r="G1494" i="1" s="1"/>
  <c r="C1494" i="1"/>
  <c r="D1493" i="1"/>
  <c r="G1493" i="1" s="1"/>
  <c r="C1493" i="1"/>
  <c r="H1493" i="1" s="1"/>
  <c r="D1492" i="1"/>
  <c r="G1492" i="1" s="1"/>
  <c r="C1492" i="1"/>
  <c r="D1491" i="1"/>
  <c r="G1491" i="1" s="1"/>
  <c r="C1491" i="1"/>
  <c r="H1491" i="1" s="1"/>
  <c r="D1490" i="1"/>
  <c r="G1490" i="1" s="1"/>
  <c r="C1490" i="1"/>
  <c r="D1489" i="1"/>
  <c r="G1489" i="1" s="1"/>
  <c r="C1489" i="1"/>
  <c r="H1489" i="1" s="1"/>
  <c r="D1488" i="1"/>
  <c r="G1488" i="1" s="1"/>
  <c r="C1488" i="1"/>
  <c r="D1487" i="1"/>
  <c r="G1487" i="1" s="1"/>
  <c r="C1487" i="1"/>
  <c r="H1487" i="1" s="1"/>
  <c r="G1486" i="1"/>
  <c r="D1486" i="1"/>
  <c r="C1486" i="1"/>
  <c r="D1485" i="1"/>
  <c r="G1485" i="1" s="1"/>
  <c r="C1485" i="1"/>
  <c r="D1484" i="1"/>
  <c r="C1484" i="1"/>
  <c r="D1483" i="1"/>
  <c r="C1483" i="1"/>
  <c r="H1483" i="1" s="1"/>
  <c r="G1482" i="1"/>
  <c r="D1482" i="1"/>
  <c r="C1482" i="1"/>
  <c r="D1481" i="1"/>
  <c r="G1481" i="1" s="1"/>
  <c r="C1481" i="1"/>
  <c r="D1480" i="1"/>
  <c r="C1480" i="1"/>
  <c r="D1479" i="1"/>
  <c r="C1479" i="1"/>
  <c r="H1479" i="1" s="1"/>
  <c r="G1478" i="1"/>
  <c r="D1478" i="1"/>
  <c r="C1478" i="1"/>
  <c r="D1477" i="1"/>
  <c r="G1477" i="1" s="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G1299" i="1" s="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D1278" i="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D1207" i="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H1183" i="1"/>
  <c r="D1183" i="1"/>
  <c r="C1183" i="1"/>
  <c r="G1183" i="1" s="1"/>
  <c r="H1182" i="1"/>
  <c r="D1182" i="1"/>
  <c r="C1182" i="1"/>
  <c r="G1182"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3" i="1"/>
  <c r="D1153" i="1"/>
  <c r="C1153" i="1"/>
  <c r="G1153" i="1" s="1"/>
  <c r="D1152"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D1140" i="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D1106" i="1"/>
  <c r="C1106" i="1"/>
  <c r="H1106" i="1" s="1"/>
  <c r="D1105" i="1"/>
  <c r="C1105" i="1"/>
  <c r="G1105" i="1" s="1"/>
  <c r="H1104" i="1"/>
  <c r="D1104" i="1"/>
  <c r="C1104" i="1"/>
  <c r="G1104" i="1" s="1"/>
  <c r="H1103" i="1"/>
  <c r="D1103" i="1"/>
  <c r="C1103" i="1"/>
  <c r="D1102" i="1"/>
  <c r="C1102" i="1"/>
  <c r="H1102" i="1" s="1"/>
  <c r="D1101" i="1"/>
  <c r="C1101" i="1"/>
  <c r="G1101" i="1" s="1"/>
  <c r="H1100" i="1"/>
  <c r="D1100" i="1"/>
  <c r="C1100" i="1"/>
  <c r="G1100" i="1" s="1"/>
  <c r="H1099" i="1"/>
  <c r="D1099" i="1"/>
  <c r="C1099" i="1"/>
  <c r="D1098" i="1"/>
  <c r="C1098" i="1"/>
  <c r="H1098" i="1" s="1"/>
  <c r="D1097" i="1"/>
  <c r="C1097" i="1"/>
  <c r="G1097" i="1" s="1"/>
  <c r="H1096" i="1"/>
  <c r="D1096" i="1"/>
  <c r="C1096" i="1"/>
  <c r="G1096" i="1" s="1"/>
  <c r="H1095" i="1"/>
  <c r="D1095" i="1"/>
  <c r="C1095" i="1"/>
  <c r="D1094" i="1"/>
  <c r="C1094" i="1"/>
  <c r="H1094" i="1" s="1"/>
  <c r="H1092" i="1"/>
  <c r="D1092" i="1"/>
  <c r="C1092" i="1"/>
  <c r="G1092" i="1" s="1"/>
  <c r="H1091" i="1"/>
  <c r="D1091" i="1"/>
  <c r="C1091" i="1"/>
  <c r="D1090" i="1"/>
  <c r="C1090" i="1"/>
  <c r="H1090" i="1" s="1"/>
  <c r="D1089" i="1"/>
  <c r="C1089" i="1"/>
  <c r="G1089" i="1" s="1"/>
  <c r="H1088" i="1"/>
  <c r="D1088" i="1"/>
  <c r="C1088" i="1"/>
  <c r="G1088" i="1" s="1"/>
  <c r="H1087" i="1"/>
  <c r="D1087" i="1"/>
  <c r="C1087" i="1"/>
  <c r="D1086" i="1"/>
  <c r="C1086" i="1"/>
  <c r="H1086" i="1" s="1"/>
  <c r="D1085" i="1"/>
  <c r="C1085" i="1"/>
  <c r="G1085" i="1" s="1"/>
  <c r="H1084" i="1"/>
  <c r="D1084" i="1"/>
  <c r="C1084" i="1"/>
  <c r="G1084" i="1" s="1"/>
  <c r="H1083" i="1"/>
  <c r="D1083" i="1"/>
  <c r="C1083" i="1"/>
  <c r="D1082" i="1"/>
  <c r="C1082" i="1"/>
  <c r="H1082" i="1" s="1"/>
  <c r="D1081" i="1"/>
  <c r="C1081" i="1"/>
  <c r="G1081" i="1" s="1"/>
  <c r="H1080" i="1"/>
  <c r="D1080" i="1"/>
  <c r="C1080" i="1"/>
  <c r="G1080" i="1" s="1"/>
  <c r="H1079" i="1"/>
  <c r="D1079" i="1"/>
  <c r="C1079" i="1"/>
  <c r="D1078" i="1"/>
  <c r="C1078" i="1"/>
  <c r="H1078" i="1" s="1"/>
  <c r="D1077" i="1"/>
  <c r="C1077" i="1"/>
  <c r="G1077" i="1" s="1"/>
  <c r="H1076" i="1"/>
  <c r="D1076" i="1"/>
  <c r="C1076" i="1"/>
  <c r="G1076" i="1" s="1"/>
  <c r="H1075" i="1"/>
  <c r="D1075" i="1"/>
  <c r="C1075" i="1"/>
  <c r="D1073" i="1"/>
  <c r="C1073" i="1"/>
  <c r="G1073" i="1" s="1"/>
  <c r="H1072" i="1"/>
  <c r="D1072" i="1"/>
  <c r="C1072" i="1"/>
  <c r="G1072" i="1" s="1"/>
  <c r="H1071" i="1"/>
  <c r="D1071" i="1"/>
  <c r="C1071" i="1"/>
  <c r="D1070" i="1"/>
  <c r="C1070" i="1"/>
  <c r="H1070" i="1" s="1"/>
  <c r="D1069" i="1"/>
  <c r="C1069" i="1"/>
  <c r="G1069" i="1" s="1"/>
  <c r="H1068" i="1"/>
  <c r="D1068" i="1"/>
  <c r="C1068" i="1"/>
  <c r="G1068" i="1" s="1"/>
  <c r="H1067" i="1"/>
  <c r="D1067" i="1"/>
  <c r="C1067" i="1"/>
  <c r="D1066" i="1"/>
  <c r="C1066" i="1"/>
  <c r="H1066" i="1" s="1"/>
  <c r="D1065" i="1"/>
  <c r="C1065" i="1"/>
  <c r="G1065" i="1" s="1"/>
  <c r="H1064" i="1"/>
  <c r="D1064" i="1"/>
  <c r="C1064" i="1"/>
  <c r="G1064" i="1" s="1"/>
  <c r="H1063" i="1"/>
  <c r="D1063" i="1"/>
  <c r="C1063" i="1"/>
  <c r="D1062" i="1"/>
  <c r="C1062" i="1"/>
  <c r="H1062" i="1" s="1"/>
  <c r="D1061" i="1"/>
  <c r="C1061" i="1"/>
  <c r="G1061" i="1" s="1"/>
  <c r="H1060" i="1"/>
  <c r="D1060" i="1"/>
  <c r="C1060" i="1"/>
  <c r="G1060" i="1" s="1"/>
  <c r="H1059" i="1"/>
  <c r="D1059" i="1"/>
  <c r="C1059" i="1"/>
  <c r="D1058" i="1"/>
  <c r="C1058" i="1"/>
  <c r="H1058" i="1" s="1"/>
  <c r="D1057" i="1"/>
  <c r="C1057" i="1"/>
  <c r="G1057" i="1" s="1"/>
  <c r="H1056" i="1"/>
  <c r="D1056" i="1"/>
  <c r="C1056" i="1"/>
  <c r="G1056" i="1" s="1"/>
  <c r="H1055" i="1"/>
  <c r="D1055" i="1"/>
  <c r="C1055" i="1"/>
  <c r="D1054" i="1"/>
  <c r="C1054" i="1"/>
  <c r="H1054" i="1" s="1"/>
  <c r="D1053" i="1"/>
  <c r="C1053" i="1"/>
  <c r="G1053" i="1" s="1"/>
  <c r="H1052" i="1"/>
  <c r="D1052" i="1"/>
  <c r="C1052" i="1"/>
  <c r="G1052" i="1" s="1"/>
  <c r="H1051" i="1"/>
  <c r="D1051" i="1"/>
  <c r="C1051" i="1"/>
  <c r="D1050" i="1"/>
  <c r="C1050" i="1"/>
  <c r="H1050" i="1" s="1"/>
  <c r="D1049" i="1"/>
  <c r="C1049" i="1"/>
  <c r="G1049" i="1" s="1"/>
  <c r="H1048" i="1"/>
  <c r="D1048" i="1"/>
  <c r="C1048" i="1"/>
  <c r="G1048" i="1" s="1"/>
  <c r="H1047" i="1"/>
  <c r="D1047" i="1"/>
  <c r="C1047" i="1"/>
  <c r="D1046" i="1"/>
  <c r="C1046" i="1"/>
  <c r="H1046" i="1" s="1"/>
  <c r="D1045" i="1"/>
  <c r="C1045" i="1"/>
  <c r="G1045" i="1" s="1"/>
  <c r="H1044" i="1"/>
  <c r="D1044" i="1"/>
  <c r="C1044" i="1"/>
  <c r="G1044" i="1" s="1"/>
  <c r="H1043" i="1"/>
  <c r="D1043" i="1"/>
  <c r="C1043" i="1"/>
  <c r="D1042" i="1"/>
  <c r="C1042" i="1"/>
  <c r="H1042" i="1" s="1"/>
  <c r="D1041" i="1"/>
  <c r="C1041" i="1"/>
  <c r="G1041" i="1" s="1"/>
  <c r="H1040" i="1"/>
  <c r="D1040" i="1"/>
  <c r="C1040" i="1"/>
  <c r="G1040" i="1" s="1"/>
  <c r="H1039" i="1"/>
  <c r="D1039" i="1"/>
  <c r="C1039" i="1"/>
  <c r="D1038" i="1"/>
  <c r="C1038" i="1"/>
  <c r="H1038" i="1" s="1"/>
  <c r="D1037" i="1"/>
  <c r="C1037" i="1"/>
  <c r="G1037" i="1" s="1"/>
  <c r="H1036" i="1"/>
  <c r="D1036" i="1"/>
  <c r="C1036" i="1"/>
  <c r="G1036" i="1" s="1"/>
  <c r="H1035" i="1"/>
  <c r="D1035" i="1"/>
  <c r="C1035" i="1"/>
  <c r="D1034" i="1"/>
  <c r="C1034" i="1"/>
  <c r="H1034" i="1" s="1"/>
  <c r="D1033" i="1"/>
  <c r="C1033" i="1"/>
  <c r="G1033" i="1" s="1"/>
  <c r="H1032" i="1"/>
  <c r="D1032" i="1"/>
  <c r="C1032" i="1"/>
  <c r="G1032" i="1" s="1"/>
  <c r="H1031" i="1"/>
  <c r="D1031" i="1"/>
  <c r="C1031" i="1"/>
  <c r="D1030" i="1"/>
  <c r="C1030" i="1"/>
  <c r="H1030" i="1" s="1"/>
  <c r="D1029" i="1"/>
  <c r="C1029" i="1"/>
  <c r="G1029" i="1" s="1"/>
  <c r="H1028" i="1"/>
  <c r="D1028" i="1"/>
  <c r="C1028" i="1"/>
  <c r="G1028" i="1" s="1"/>
  <c r="H1027" i="1"/>
  <c r="D1027" i="1"/>
  <c r="C1027" i="1"/>
  <c r="D1026" i="1"/>
  <c r="C1026" i="1"/>
  <c r="H1026" i="1" s="1"/>
  <c r="D1025" i="1"/>
  <c r="C1025" i="1"/>
  <c r="G1025" i="1" s="1"/>
  <c r="H1024" i="1"/>
  <c r="D1024" i="1"/>
  <c r="C1024" i="1"/>
  <c r="G1024" i="1" s="1"/>
  <c r="H1023" i="1"/>
  <c r="D1023" i="1"/>
  <c r="C1023" i="1"/>
  <c r="D1022" i="1"/>
  <c r="C1022" i="1"/>
  <c r="H1022" i="1" s="1"/>
  <c r="D1021" i="1"/>
  <c r="C1021" i="1"/>
  <c r="G1021" i="1" s="1"/>
  <c r="H1020" i="1"/>
  <c r="D1020" i="1"/>
  <c r="C1020" i="1"/>
  <c r="G1020" i="1" s="1"/>
  <c r="H1019" i="1"/>
  <c r="D1019" i="1"/>
  <c r="C1019" i="1"/>
  <c r="D1018" i="1"/>
  <c r="C1018" i="1"/>
  <c r="H1018" i="1" s="1"/>
  <c r="C1017" i="1"/>
  <c r="H1016" i="1"/>
  <c r="D1016" i="1"/>
  <c r="C1016" i="1"/>
  <c r="G1016" i="1" s="1"/>
  <c r="H1015" i="1"/>
  <c r="D1015" i="1"/>
  <c r="C1015" i="1"/>
  <c r="D1014" i="1"/>
  <c r="C1014" i="1"/>
  <c r="H1014" i="1" s="1"/>
  <c r="D1013" i="1"/>
  <c r="C1013" i="1"/>
  <c r="G1013" i="1" s="1"/>
  <c r="C1012" i="1"/>
  <c r="D1010" i="1"/>
  <c r="C1010" i="1"/>
  <c r="H1010" i="1" s="1"/>
  <c r="D1009" i="1"/>
  <c r="C1009" i="1"/>
  <c r="G1009" i="1" s="1"/>
  <c r="H1008" i="1"/>
  <c r="D1008" i="1"/>
  <c r="C1008" i="1"/>
  <c r="G1008" i="1" s="1"/>
  <c r="H1007" i="1"/>
  <c r="D1007" i="1"/>
  <c r="C1007" i="1"/>
  <c r="D1006" i="1"/>
  <c r="C1006" i="1"/>
  <c r="H1006" i="1" s="1"/>
  <c r="D1005" i="1"/>
  <c r="C1005" i="1"/>
  <c r="G1005" i="1" s="1"/>
  <c r="H1004" i="1"/>
  <c r="D1004" i="1"/>
  <c r="C1004" i="1"/>
  <c r="G1004" i="1" s="1"/>
  <c r="H1003" i="1"/>
  <c r="D1003" i="1"/>
  <c r="C1003" i="1"/>
  <c r="D1002" i="1"/>
  <c r="C1002" i="1"/>
  <c r="H1002" i="1" s="1"/>
  <c r="D1001" i="1"/>
  <c r="C1001" i="1"/>
  <c r="G1001" i="1" s="1"/>
  <c r="H1000" i="1"/>
  <c r="D1000" i="1"/>
  <c r="C1000" i="1"/>
  <c r="G1000" i="1" s="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F236" i="9" l="1"/>
  <c r="B236" i="9" s="1"/>
  <c r="E307" i="9"/>
  <c r="B307" i="9" s="1"/>
  <c r="E37" i="9"/>
  <c r="B37" i="9" s="1"/>
  <c r="E312" i="9"/>
  <c r="B312" i="9" s="1"/>
  <c r="E329" i="9"/>
  <c r="B329" i="9" s="1"/>
  <c r="G78" i="1"/>
  <c r="H78" i="1"/>
  <c r="G102" i="1"/>
  <c r="H102" i="1"/>
  <c r="G160" i="1"/>
  <c r="H160" i="1"/>
  <c r="G226" i="1"/>
  <c r="H226" i="1"/>
  <c r="H1625" i="1"/>
  <c r="G1625" i="1"/>
  <c r="I17" i="3"/>
  <c r="E422" i="4"/>
  <c r="C136" i="1"/>
  <c r="C368" i="1"/>
  <c r="C642" i="1"/>
  <c r="G1676" i="1"/>
  <c r="H1676" i="1"/>
  <c r="D2" i="1"/>
  <c r="D3" i="1"/>
  <c r="D529" i="1"/>
  <c r="H1001" i="1"/>
  <c r="G1003" i="1"/>
  <c r="H1005" i="1"/>
  <c r="G1007" i="1"/>
  <c r="H1009" i="1"/>
  <c r="H1013" i="1"/>
  <c r="G1015"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H1065" i="1"/>
  <c r="G1067" i="1"/>
  <c r="H1069" i="1"/>
  <c r="G1071" i="1"/>
  <c r="H1073" i="1"/>
  <c r="G1075" i="1"/>
  <c r="H1077" i="1"/>
  <c r="G1079" i="1"/>
  <c r="H1081" i="1"/>
  <c r="G1083" i="1"/>
  <c r="H1085" i="1"/>
  <c r="G1087" i="1"/>
  <c r="H1089" i="1"/>
  <c r="G1091" i="1"/>
  <c r="G1095" i="1"/>
  <c r="H1097" i="1"/>
  <c r="G1099" i="1"/>
  <c r="H1101" i="1"/>
  <c r="G1103" i="1"/>
  <c r="H1105" i="1"/>
  <c r="G1107"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84" i="1"/>
  <c r="G1484" i="1"/>
  <c r="G1002" i="1"/>
  <c r="G1006" i="1"/>
  <c r="G1010" i="1"/>
  <c r="G1014" i="1"/>
  <c r="G1018" i="1"/>
  <c r="G1022" i="1"/>
  <c r="G1026" i="1"/>
  <c r="G1030" i="1"/>
  <c r="G1034" i="1"/>
  <c r="G1038" i="1"/>
  <c r="G1042" i="1"/>
  <c r="G1046" i="1"/>
  <c r="G1050" i="1"/>
  <c r="G1054" i="1"/>
  <c r="G1058" i="1"/>
  <c r="G1062" i="1"/>
  <c r="G1066" i="1"/>
  <c r="G1070" i="1"/>
  <c r="G1078" i="1"/>
  <c r="G1082" i="1"/>
  <c r="G1086" i="1"/>
  <c r="G1090" i="1"/>
  <c r="G1094" i="1"/>
  <c r="G1098" i="1"/>
  <c r="G1102" i="1"/>
  <c r="G1106"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J1550" i="1"/>
  <c r="G1550" i="1"/>
  <c r="H1585" i="1"/>
  <c r="G1585" i="1"/>
  <c r="G1608" i="1"/>
  <c r="H1608"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J1564" i="1"/>
  <c r="G1564" i="1"/>
  <c r="I1564" i="1" s="1"/>
  <c r="H1564" i="1"/>
  <c r="J1566" i="1"/>
  <c r="G1566" i="1"/>
  <c r="H1566" i="1"/>
  <c r="J1568" i="1"/>
  <c r="G1568" i="1"/>
  <c r="I1568" i="1" s="1"/>
  <c r="H1568" i="1"/>
  <c r="J1570" i="1"/>
  <c r="G1570" i="1"/>
  <c r="H1570"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80" i="1"/>
  <c r="G1480" i="1"/>
  <c r="I1542" i="1"/>
  <c r="I1543" i="1"/>
  <c r="J1552" i="1"/>
  <c r="G1552" i="1"/>
  <c r="H1605" i="1"/>
  <c r="G1605" i="1"/>
  <c r="G1644" i="1"/>
  <c r="H1644" i="1"/>
  <c r="H1478" i="1"/>
  <c r="H1482" i="1"/>
  <c r="H1486" i="1"/>
  <c r="H1526" i="1"/>
  <c r="H1528" i="1"/>
  <c r="H1530" i="1"/>
  <c r="H1532" i="1"/>
  <c r="H1534" i="1"/>
  <c r="H1536" i="1"/>
  <c r="H1539" i="1"/>
  <c r="H1541" i="1"/>
  <c r="H1545" i="1"/>
  <c r="I1545" i="1" s="1"/>
  <c r="J1554" i="1"/>
  <c r="G1554" i="1"/>
  <c r="H1601" i="1"/>
  <c r="G1601" i="1"/>
  <c r="H1641" i="1"/>
  <c r="G1641" i="1"/>
  <c r="G1660" i="1"/>
  <c r="H1660" i="1"/>
  <c r="H1477" i="1"/>
  <c r="G1479" i="1"/>
  <c r="H1481" i="1"/>
  <c r="G1483" i="1"/>
  <c r="H1485" i="1"/>
  <c r="H1488" i="1"/>
  <c r="H1490" i="1"/>
  <c r="H1492" i="1"/>
  <c r="H1494" i="1"/>
  <c r="H1496" i="1"/>
  <c r="H1498" i="1"/>
  <c r="H1500" i="1"/>
  <c r="H1502" i="1"/>
  <c r="H1504" i="1"/>
  <c r="H1506" i="1"/>
  <c r="H1508" i="1"/>
  <c r="H1510" i="1"/>
  <c r="H1512" i="1"/>
  <c r="H1514" i="1"/>
  <c r="H1516" i="1"/>
  <c r="H1518" i="1"/>
  <c r="H1520" i="1"/>
  <c r="H1522" i="1"/>
  <c r="H1524" i="1"/>
  <c r="I1541" i="1"/>
  <c r="J1548" i="1"/>
  <c r="G1548" i="1"/>
  <c r="G1588" i="1"/>
  <c r="H1588" i="1"/>
  <c r="G1628" i="1"/>
  <c r="H1628" i="1"/>
  <c r="H1657" i="1"/>
  <c r="G1657" i="1"/>
  <c r="G1508" i="1"/>
  <c r="J1557" i="1"/>
  <c r="G1557" i="1"/>
  <c r="J1559" i="1"/>
  <c r="G1559" i="1"/>
  <c r="J1561" i="1"/>
  <c r="G1561" i="1"/>
  <c r="J1579" i="1"/>
  <c r="G1579" i="1"/>
  <c r="J1581" i="1"/>
  <c r="G1581" i="1"/>
  <c r="G1592" i="1"/>
  <c r="H1592" i="1"/>
  <c r="G1612" i="1"/>
  <c r="H1612" i="1"/>
  <c r="G1632" i="1"/>
  <c r="H1632" i="1"/>
  <c r="G1648" i="1"/>
  <c r="H1648" i="1"/>
  <c r="G1664" i="1"/>
  <c r="H1664" i="1"/>
  <c r="G1680" i="1"/>
  <c r="H1680" i="1"/>
  <c r="F49" i="4"/>
  <c r="F106" i="4"/>
  <c r="F164" i="4"/>
  <c r="F309" i="4"/>
  <c r="D308" i="4"/>
  <c r="E418" i="4"/>
  <c r="D413" i="1" s="1"/>
  <c r="F584" i="4"/>
  <c r="D5" i="7"/>
  <c r="H34" i="3"/>
  <c r="I40" i="3"/>
  <c r="C1622" i="1"/>
  <c r="J1542" i="1"/>
  <c r="J1544" i="1"/>
  <c r="G1565" i="1"/>
  <c r="I1565" i="1" s="1"/>
  <c r="G1567" i="1"/>
  <c r="I1567" i="1" s="1"/>
  <c r="G1569" i="1"/>
  <c r="I1569" i="1" s="1"/>
  <c r="H1573" i="1"/>
  <c r="I1573" i="1" s="1"/>
  <c r="J1574" i="1"/>
  <c r="G1574" i="1"/>
  <c r="I1574" i="1" s="1"/>
  <c r="H1575" i="1"/>
  <c r="I1575" i="1" s="1"/>
  <c r="J1576" i="1"/>
  <c r="G1576" i="1"/>
  <c r="I1576" i="1" s="1"/>
  <c r="H1577" i="1"/>
  <c r="G1596" i="1"/>
  <c r="H1596" i="1"/>
  <c r="G1616" i="1"/>
  <c r="H1616" i="1"/>
  <c r="G1636" i="1"/>
  <c r="H1636" i="1"/>
  <c r="G1645" i="1"/>
  <c r="G1652" i="1"/>
  <c r="H1652" i="1"/>
  <c r="G1661" i="1"/>
  <c r="G1668" i="1"/>
  <c r="H1668" i="1"/>
  <c r="G1684" i="1"/>
  <c r="H1684" i="1"/>
  <c r="D6" i="4"/>
  <c r="F82" i="4"/>
  <c r="E152" i="4"/>
  <c r="J1545" i="1"/>
  <c r="G1546" i="1"/>
  <c r="I1546" i="1" s="1"/>
  <c r="H1546" i="1"/>
  <c r="H1548" i="1"/>
  <c r="J1549" i="1"/>
  <c r="G1549" i="1"/>
  <c r="I1549" i="1" s="1"/>
  <c r="H1550" i="1"/>
  <c r="J1551" i="1"/>
  <c r="G1551" i="1"/>
  <c r="I1551" i="1" s="1"/>
  <c r="H1552" i="1"/>
  <c r="J1553" i="1"/>
  <c r="G1553" i="1"/>
  <c r="I1553" i="1" s="1"/>
  <c r="H1554" i="1"/>
  <c r="H1557" i="1"/>
  <c r="I1558" i="1"/>
  <c r="H1559" i="1"/>
  <c r="I1560" i="1"/>
  <c r="H1561" i="1"/>
  <c r="I1562" i="1"/>
  <c r="H1563" i="1"/>
  <c r="H1572" i="1"/>
  <c r="I1578" i="1"/>
  <c r="H1579" i="1"/>
  <c r="I1580" i="1"/>
  <c r="H1581" i="1"/>
  <c r="G1584" i="1"/>
  <c r="H1584" i="1"/>
  <c r="G1593" i="1"/>
  <c r="G1600" i="1"/>
  <c r="H1600" i="1"/>
  <c r="G1604" i="1"/>
  <c r="H1604" i="1"/>
  <c r="G1613" i="1"/>
  <c r="G1620" i="1"/>
  <c r="H1620" i="1"/>
  <c r="G1624" i="1"/>
  <c r="H1624" i="1"/>
  <c r="G1633" i="1"/>
  <c r="G1640" i="1"/>
  <c r="H1640" i="1"/>
  <c r="G1649" i="1"/>
  <c r="G1656" i="1"/>
  <c r="H1656" i="1"/>
  <c r="G1665" i="1"/>
  <c r="G1672" i="1"/>
  <c r="H1672" i="1"/>
  <c r="F125" i="4"/>
  <c r="F361" i="4"/>
  <c r="D360" i="4"/>
  <c r="E639" i="4"/>
  <c r="D633" i="1" s="1"/>
  <c r="F7" i="4"/>
  <c r="F83" i="4"/>
  <c r="F107" i="4"/>
  <c r="F141" i="4"/>
  <c r="F165" i="4"/>
  <c r="F231" i="4"/>
  <c r="F310" i="4"/>
  <c r="F336" i="4"/>
  <c r="F362" i="4"/>
  <c r="F388" i="4"/>
  <c r="D431" i="4"/>
  <c r="F473" i="4"/>
  <c r="D479" i="4"/>
  <c r="D491" i="4"/>
  <c r="F523" i="4"/>
  <c r="F589" i="4"/>
  <c r="D597" i="4"/>
  <c r="E156" i="9"/>
  <c r="B156" i="9" s="1"/>
  <c r="E12" i="5"/>
  <c r="D135" i="5"/>
  <c r="G339" i="9"/>
  <c r="E339" i="9" s="1"/>
  <c r="B339" i="9" s="1"/>
  <c r="F219" i="5"/>
  <c r="E251" i="5"/>
  <c r="D35" i="6"/>
  <c r="F36" i="6"/>
  <c r="G336" i="9"/>
  <c r="E336" i="9" s="1"/>
  <c r="B336" i="9" s="1"/>
  <c r="D177" i="5"/>
  <c r="F178" i="5"/>
  <c r="F5" i="6"/>
  <c r="E35" i="6"/>
  <c r="D129" i="6"/>
  <c r="F130" i="6"/>
  <c r="G24" i="9"/>
  <c r="H24" i="9"/>
  <c r="D629" i="4"/>
  <c r="G315" i="9"/>
  <c r="E315" i="9" s="1"/>
  <c r="B315" i="9" s="1"/>
  <c r="G316" i="9"/>
  <c r="F150" i="5"/>
  <c r="D147" i="5"/>
  <c r="D203" i="5"/>
  <c r="F204" i="5"/>
  <c r="F255" i="5"/>
  <c r="E141" i="6"/>
  <c r="D44" i="8"/>
  <c r="D152" i="4"/>
  <c r="F12" i="5"/>
  <c r="G314" i="9"/>
  <c r="E314" i="9" s="1"/>
  <c r="B314" i="9" s="1"/>
  <c r="D88" i="5"/>
  <c r="F89" i="5"/>
  <c r="H316" i="9"/>
  <c r="H315" i="9"/>
  <c r="F277" i="5"/>
  <c r="D274" i="5"/>
  <c r="E5" i="7"/>
  <c r="E88" i="5"/>
  <c r="D1093" i="1" s="1"/>
  <c r="E177" i="5"/>
  <c r="E337" i="9"/>
  <c r="B337"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179" i="9"/>
  <c r="G178" i="9"/>
  <c r="E178" i="9" s="1"/>
  <c r="B178" i="9" s="1"/>
  <c r="G177" i="9"/>
  <c r="E177" i="9" s="1"/>
  <c r="B177" i="9" s="1"/>
  <c r="G176" i="9"/>
  <c r="E176" i="9" s="1"/>
  <c r="B176" i="9" s="1"/>
  <c r="G175" i="9"/>
  <c r="E175" i="9" s="1"/>
  <c r="B175" i="9" s="1"/>
  <c r="G174" i="9"/>
  <c r="E174" i="9" s="1"/>
  <c r="B174" i="9" s="1"/>
  <c r="G215" i="9"/>
  <c r="E215" i="9" s="1"/>
  <c r="B215" i="9" s="1"/>
  <c r="G213" i="9"/>
  <c r="E213" i="9" s="1"/>
  <c r="B213" i="9" s="1"/>
  <c r="G211" i="9"/>
  <c r="E211" i="9" s="1"/>
  <c r="B211" i="9" s="1"/>
  <c r="G208" i="9"/>
  <c r="E208" i="9" s="1"/>
  <c r="B208" i="9" s="1"/>
  <c r="L207" i="9"/>
  <c r="F207" i="9" s="1"/>
  <c r="G209" i="9"/>
  <c r="E209" i="9" s="1"/>
  <c r="B2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6" i="9"/>
  <c r="E216" i="9" s="1"/>
  <c r="B216" i="9" s="1"/>
  <c r="G214" i="9"/>
  <c r="E214" i="9" s="1"/>
  <c r="B214" i="9" s="1"/>
  <c r="G212" i="9"/>
  <c r="E212" i="9" s="1"/>
  <c r="B212" i="9" s="1"/>
  <c r="G210" i="9"/>
  <c r="E210" i="9" s="1"/>
  <c r="B210" i="9" s="1"/>
  <c r="G180" i="9"/>
  <c r="E180" i="9" s="1"/>
  <c r="B180" i="9" s="1"/>
  <c r="H179" i="9"/>
  <c r="I10" i="9"/>
  <c r="B257" i="9"/>
  <c r="B267" i="9"/>
  <c r="B273" i="9"/>
  <c r="B283" i="9"/>
  <c r="B289" i="9"/>
  <c r="B238" i="9"/>
  <c r="B237" i="9"/>
  <c r="B242" i="9"/>
  <c r="B253" i="9"/>
  <c r="B263" i="9"/>
  <c r="B269" i="9"/>
  <c r="B279" i="9"/>
  <c r="B285" i="9"/>
  <c r="E176" i="5" l="1"/>
  <c r="D1180" i="1" s="1"/>
  <c r="I24" i="3"/>
  <c r="D1181" i="1"/>
  <c r="F274" i="5"/>
  <c r="C1278" i="1"/>
  <c r="K1481" i="9"/>
  <c r="G344" i="9"/>
  <c r="E344" i="9" s="1"/>
  <c r="B344" i="9" s="1"/>
  <c r="I39" i="3"/>
  <c r="C1621" i="1"/>
  <c r="E316" i="9"/>
  <c r="B316" i="9" s="1"/>
  <c r="F129" i="6"/>
  <c r="C1525" i="1"/>
  <c r="F491" i="4"/>
  <c r="C485" i="1"/>
  <c r="E299" i="4"/>
  <c r="I18" i="3"/>
  <c r="D148" i="1"/>
  <c r="G346" i="9"/>
  <c r="E346" i="9" s="1"/>
  <c r="H33" i="3"/>
  <c r="C1538" i="1"/>
  <c r="G368" i="1"/>
  <c r="H368" i="1"/>
  <c r="H19" i="9"/>
  <c r="E19" i="9" s="1"/>
  <c r="B19" i="9" s="1"/>
  <c r="D299" i="4"/>
  <c r="F152" i="4"/>
  <c r="H18" i="3"/>
  <c r="C148" i="1"/>
  <c r="G343" i="9"/>
  <c r="E343" i="9" s="1"/>
  <c r="G338" i="9"/>
  <c r="E338" i="9" s="1"/>
  <c r="B338" i="9" s="1"/>
  <c r="F203" i="5"/>
  <c r="C1207" i="1"/>
  <c r="E24" i="9"/>
  <c r="I28" i="3"/>
  <c r="D1431" i="1"/>
  <c r="F35" i="6"/>
  <c r="H28" i="3"/>
  <c r="C1431" i="1"/>
  <c r="F135" i="5"/>
  <c r="C1140" i="1"/>
  <c r="F597" i="4"/>
  <c r="C591" i="1"/>
  <c r="F479" i="4"/>
  <c r="C473" i="1"/>
  <c r="H1622" i="1"/>
  <c r="G1622" i="1"/>
  <c r="D417" i="4"/>
  <c r="F308" i="4"/>
  <c r="C303" i="1"/>
  <c r="I1579" i="1"/>
  <c r="I1559" i="1"/>
  <c r="I1548" i="1"/>
  <c r="I1552" i="1"/>
  <c r="I1570" i="1"/>
  <c r="G136" i="1"/>
  <c r="H136" i="1"/>
  <c r="B207" i="9"/>
  <c r="E179" i="9"/>
  <c r="B179" i="9" s="1"/>
  <c r="F228" i="9"/>
  <c r="B228" i="9" s="1"/>
  <c r="D251" i="5"/>
  <c r="F88" i="5"/>
  <c r="C1093" i="1"/>
  <c r="I31" i="3"/>
  <c r="D1537" i="1"/>
  <c r="F147" i="5"/>
  <c r="C1152" i="1"/>
  <c r="E69" i="5"/>
  <c r="D176" i="5"/>
  <c r="H24" i="3"/>
  <c r="F177" i="5"/>
  <c r="C1181" i="1"/>
  <c r="I25" i="3"/>
  <c r="D1255" i="1"/>
  <c r="D69" i="5"/>
  <c r="D300" i="4"/>
  <c r="F6" i="4"/>
  <c r="H17" i="3"/>
  <c r="D422" i="4"/>
  <c r="C2" i="1"/>
  <c r="D535" i="4"/>
  <c r="I1550" i="1"/>
  <c r="G3" i="1"/>
  <c r="H3" i="1"/>
  <c r="E643" i="4"/>
  <c r="D417" i="1"/>
  <c r="E309" i="9"/>
  <c r="B309" i="9" s="1"/>
  <c r="I33" i="3"/>
  <c r="D1538" i="1"/>
  <c r="F629" i="4"/>
  <c r="C623" i="1"/>
  <c r="D141" i="6"/>
  <c r="E7" i="5"/>
  <c r="D1017" i="1"/>
  <c r="F431" i="4"/>
  <c r="D430" i="4"/>
  <c r="C425" i="1"/>
  <c r="D418" i="4"/>
  <c r="F360" i="4"/>
  <c r="C355" i="1"/>
  <c r="I1581" i="1"/>
  <c r="I1561" i="1"/>
  <c r="I1557" i="1"/>
  <c r="I1554" i="1"/>
  <c r="I1566" i="1"/>
  <c r="G642" i="1"/>
  <c r="H642" i="1"/>
  <c r="F418" i="4" l="1"/>
  <c r="C413" i="1"/>
  <c r="G425" i="1"/>
  <c r="H425" i="1"/>
  <c r="F69" i="5"/>
  <c r="D6" i="5"/>
  <c r="H23" i="3"/>
  <c r="C1074" i="1"/>
  <c r="G1152" i="1"/>
  <c r="H1152" i="1"/>
  <c r="G591" i="1"/>
  <c r="H591" i="1"/>
  <c r="H1431" i="1"/>
  <c r="G1431" i="1"/>
  <c r="H9" i="3"/>
  <c r="B346" i="9"/>
  <c r="E345" i="9"/>
  <c r="I10" i="3" s="1"/>
  <c r="G485" i="1"/>
  <c r="H485" i="1"/>
  <c r="G1017" i="1"/>
  <c r="H1017" i="1"/>
  <c r="F422" i="4"/>
  <c r="D643" i="4"/>
  <c r="C417" i="1"/>
  <c r="E6" i="5"/>
  <c r="I22" i="3"/>
  <c r="D1012" i="1"/>
  <c r="F7" i="5"/>
  <c r="D637" i="1"/>
  <c r="G1093" i="1"/>
  <c r="H1093" i="1"/>
  <c r="G355" i="1"/>
  <c r="H355" i="1"/>
  <c r="F430" i="4"/>
  <c r="D639" i="4"/>
  <c r="C424" i="1"/>
  <c r="F141" i="6"/>
  <c r="H31" i="3"/>
  <c r="C1537" i="1"/>
  <c r="D640" i="4"/>
  <c r="F535" i="4"/>
  <c r="C529" i="1"/>
  <c r="G303" i="1"/>
  <c r="H303" i="1"/>
  <c r="B24" i="9"/>
  <c r="E342" i="9"/>
  <c r="B343" i="9"/>
  <c r="D423" i="4"/>
  <c r="D301" i="4"/>
  <c r="F299" i="4"/>
  <c r="C295" i="1"/>
  <c r="G623" i="1"/>
  <c r="H623" i="1"/>
  <c r="G2" i="1"/>
  <c r="H2" i="1"/>
  <c r="C296" i="1"/>
  <c r="F176" i="5"/>
  <c r="C1180" i="1"/>
  <c r="F251" i="5"/>
  <c r="H25" i="3"/>
  <c r="C1255" i="1"/>
  <c r="G473" i="1"/>
  <c r="H473" i="1"/>
  <c r="G1140" i="1"/>
  <c r="H1140" i="1"/>
  <c r="G1207" i="1"/>
  <c r="H1207" i="1"/>
  <c r="G148" i="1"/>
  <c r="H148" i="1"/>
  <c r="H1538" i="1"/>
  <c r="G1538" i="1"/>
  <c r="G348" i="9"/>
  <c r="E348" i="9" s="1"/>
  <c r="H1621" i="1"/>
  <c r="G1621" i="1"/>
  <c r="H11" i="3"/>
  <c r="G1278" i="1"/>
  <c r="H1278" i="1"/>
  <c r="G1181" i="1"/>
  <c r="H1181" i="1"/>
  <c r="I23" i="3"/>
  <c r="D1074" i="1"/>
  <c r="F417" i="4"/>
  <c r="C412" i="1"/>
  <c r="E301" i="4"/>
  <c r="D297" i="1" s="1"/>
  <c r="E423" i="4"/>
  <c r="D295" i="1"/>
  <c r="E300" i="4"/>
  <c r="H1525" i="1"/>
  <c r="G1525" i="1"/>
  <c r="D296" i="1" l="1"/>
  <c r="G412" i="1"/>
  <c r="H412" i="1"/>
  <c r="N3" i="9"/>
  <c r="I11" i="3"/>
  <c r="F300" i="4"/>
  <c r="F301" i="4"/>
  <c r="C297" i="1"/>
  <c r="G529" i="1"/>
  <c r="H529" i="1"/>
  <c r="H1012" i="1"/>
  <c r="G1012" i="1"/>
  <c r="D645" i="4"/>
  <c r="F643" i="4"/>
  <c r="C637" i="1"/>
  <c r="G1074" i="1"/>
  <c r="H1074" i="1"/>
  <c r="K3" i="9"/>
  <c r="G1180" i="1"/>
  <c r="H1180" i="1"/>
  <c r="D644" i="4"/>
  <c r="D425" i="4"/>
  <c r="F423" i="4"/>
  <c r="C418" i="1"/>
  <c r="G20" i="9"/>
  <c r="E425" i="4"/>
  <c r="D420" i="1" s="1"/>
  <c r="E644" i="4"/>
  <c r="D418" i="1"/>
  <c r="H20" i="9"/>
  <c r="E424" i="4"/>
  <c r="D419" i="1" s="1"/>
  <c r="G1255" i="1"/>
  <c r="H1255" i="1"/>
  <c r="G295" i="1"/>
  <c r="H295" i="1"/>
  <c r="F640" i="4"/>
  <c r="C634" i="1"/>
  <c r="G424" i="1"/>
  <c r="H424" i="1"/>
  <c r="H299" i="9"/>
  <c r="D1011" i="1"/>
  <c r="D424" i="4"/>
  <c r="G306" i="9"/>
  <c r="E306" i="9" s="1"/>
  <c r="B306" i="9" s="1"/>
  <c r="G299" i="9"/>
  <c r="E299" i="9" s="1"/>
  <c r="F6" i="5"/>
  <c r="C1011" i="1"/>
  <c r="G413" i="1"/>
  <c r="H413" i="1"/>
  <c r="E347" i="9"/>
  <c r="I9" i="3" s="1"/>
  <c r="B348" i="9"/>
  <c r="G296" i="1"/>
  <c r="H296" i="1"/>
  <c r="H1537" i="1"/>
  <c r="G1537" i="1"/>
  <c r="F639" i="4"/>
  <c r="C633" i="1"/>
  <c r="G417" i="1"/>
  <c r="H417" i="1"/>
  <c r="G637" i="1" l="1"/>
  <c r="H637" i="1"/>
  <c r="H8" i="3"/>
  <c r="G1011" i="1"/>
  <c r="H1011" i="1"/>
  <c r="F424" i="4"/>
  <c r="C419" i="1"/>
  <c r="E20" i="9"/>
  <c r="B20" i="9" s="1"/>
  <c r="D646" i="4"/>
  <c r="F644" i="4"/>
  <c r="C638" i="1"/>
  <c r="G634" i="1"/>
  <c r="H634" i="1"/>
  <c r="G418" i="1"/>
  <c r="H418" i="1"/>
  <c r="D649" i="4"/>
  <c r="F645" i="4"/>
  <c r="C639" i="1"/>
  <c r="G633" i="1"/>
  <c r="H633" i="1"/>
  <c r="B299" i="9"/>
  <c r="E646" i="4"/>
  <c r="D638" i="1"/>
  <c r="E645" i="4"/>
  <c r="G297" i="1"/>
  <c r="H297" i="1"/>
  <c r="F425" i="4"/>
  <c r="C420" i="1"/>
  <c r="G419" i="1" l="1"/>
  <c r="H419" i="1"/>
  <c r="E649" i="4"/>
  <c r="D639" i="1"/>
  <c r="E650" i="4"/>
  <c r="D640" i="1"/>
  <c r="M3" i="9"/>
  <c r="G638" i="1"/>
  <c r="H638" i="1"/>
  <c r="G420" i="1"/>
  <c r="H420" i="1"/>
  <c r="F649" i="4"/>
  <c r="H19" i="3"/>
  <c r="C643" i="1"/>
  <c r="F646" i="4"/>
  <c r="D650" i="4"/>
  <c r="C640" i="1"/>
  <c r="G640" i="1" l="1"/>
  <c r="H640" i="1"/>
  <c r="F650" i="4"/>
  <c r="H20" i="3"/>
  <c r="C644" i="1"/>
  <c r="I20" i="3"/>
  <c r="D644" i="1"/>
  <c r="H7" i="3"/>
  <c r="H639" i="1"/>
  <c r="H334" i="9"/>
  <c r="G334" i="9"/>
  <c r="E334" i="9" s="1"/>
  <c r="I19" i="3"/>
  <c r="D643" i="1"/>
  <c r="G643" i="1" s="1"/>
  <c r="G297" i="9"/>
  <c r="E297" i="9" s="1"/>
  <c r="B297" i="9" s="1"/>
  <c r="G639" i="1"/>
  <c r="J3" i="9" l="1"/>
  <c r="H643" i="1"/>
  <c r="B334" i="9"/>
  <c r="E298" i="9"/>
  <c r="I8" i="3" s="1"/>
  <c r="G644" i="1"/>
  <c r="H644" i="1"/>
  <c r="G295" i="9" l="1"/>
  <c r="L293" i="9"/>
  <c r="F293" i="9" s="1"/>
  <c r="H295" i="9"/>
  <c r="H18" i="9"/>
  <c r="G18" i="9"/>
  <c r="E18" i="9" s="1"/>
  <c r="B18" i="9" s="1"/>
  <c r="G17" i="9"/>
  <c r="K5" i="9"/>
  <c r="J10" i="9"/>
  <c r="M16" i="9"/>
  <c r="G22" i="9"/>
  <c r="K10" i="9"/>
  <c r="G16" i="9"/>
  <c r="H21" i="9"/>
  <c r="J8" i="9"/>
  <c r="G15" i="9"/>
  <c r="I6" i="9"/>
  <c r="K12" i="9"/>
  <c r="K8" i="9"/>
  <c r="J13" i="9"/>
  <c r="I13" i="9"/>
  <c r="J6" i="9"/>
  <c r="I11" i="9"/>
  <c r="H17" i="9"/>
  <c r="K6" i="9"/>
  <c r="J11" i="9"/>
  <c r="I17" i="9"/>
  <c r="H22" i="9"/>
  <c r="I9" i="9"/>
  <c r="H16" i="9"/>
  <c r="I7" i="9"/>
  <c r="K13" i="9"/>
  <c r="J7" i="9"/>
  <c r="I12" i="9"/>
  <c r="I5" i="9"/>
  <c r="K11" i="9"/>
  <c r="J17" i="9"/>
  <c r="J9" i="9"/>
  <c r="H15" i="9"/>
  <c r="J5" i="9"/>
  <c r="K9" i="9"/>
  <c r="L15" i="9"/>
  <c r="G21" i="9"/>
  <c r="I8" i="9"/>
  <c r="M15" i="9"/>
  <c r="K7" i="9"/>
  <c r="J12" i="9"/>
  <c r="L16" i="9"/>
  <c r="E8" i="9" l="1"/>
  <c r="B8" i="9" s="1"/>
  <c r="F15" i="9"/>
  <c r="E5" i="9"/>
  <c r="B5" i="9" s="1"/>
  <c r="E13" i="9"/>
  <c r="B13" i="9" s="1"/>
  <c r="E10" i="9"/>
  <c r="B10" i="9" s="1"/>
  <c r="E12" i="9"/>
  <c r="B12" i="9" s="1"/>
  <c r="E9" i="9"/>
  <c r="B9" i="9" s="1"/>
  <c r="E6" i="9"/>
  <c r="B6" i="9" s="1"/>
  <c r="E16" i="9"/>
  <c r="F16" i="9"/>
  <c r="F14" i="9" s="1"/>
  <c r="E15" i="9"/>
  <c r="E21" i="9"/>
  <c r="B21" i="9" s="1"/>
  <c r="E7" i="9"/>
  <c r="B7" i="9" s="1"/>
  <c r="E11" i="9"/>
  <c r="B11" i="9" s="1"/>
  <c r="E22" i="9"/>
  <c r="B22" i="9" s="1"/>
  <c r="E17" i="9"/>
  <c r="B17" i="9" s="1"/>
  <c r="B293" i="9"/>
  <c r="F23" i="9"/>
  <c r="E295" i="9"/>
  <c r="B16" i="9" l="1"/>
  <c r="F3" i="9"/>
  <c r="E4" i="9"/>
  <c r="B295" i="9"/>
  <c r="E23" i="9"/>
  <c r="I7" i="3" s="1"/>
  <c r="B15" i="9"/>
  <c r="E14" i="9"/>
  <c r="I13" i="3" s="1"/>
  <c r="E3" i="9" l="1"/>
</calcChain>
</file>

<file path=xl/sharedStrings.xml><?xml version="1.0" encoding="utf-8"?>
<sst xmlns="http://schemas.openxmlformats.org/spreadsheetml/2006/main" count="4733" uniqueCount="3656">
  <si>
    <t>Obveznik:</t>
  </si>
  <si>
    <t>13641 - OSNOVNA ŠKOLA PRELOG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</si>
  <si>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</si>
  <si>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</si>
  <si>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</si>
  <si>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</si>
  <si>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</si>
  <si>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</si>
  <si>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</si>
  <si>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</si>
  <si>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</si>
  <si>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</si>
  <si>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</si>
  <si>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</si>
  <si>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</si>
  <si>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</si>
  <si>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</si>
  <si>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</si>
  <si>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</si>
  <si>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</si>
  <si>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</si>
  <si>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</si>
  <si>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</si>
  <si>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</si>
  <si>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</si>
  <si>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</si>
  <si>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</si>
  <si>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</si>
  <si>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</si>
  <si>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</si>
  <si>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</si>
  <si>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</si>
  <si>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</si>
  <si>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</si>
  <si>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</si>
  <si>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</si>
  <si>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</si>
  <si>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</si>
  <si>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</si>
  <si>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</si>
  <si>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</si>
  <si>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</si>
  <si>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</si>
  <si>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</si>
  <si>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</si>
  <si>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</si>
  <si>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</si>
  <si>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</si>
  <si>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</si>
  <si>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</si>
  <si>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</si>
  <si>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</si>
  <si>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</si>
  <si>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</si>
  <si>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</si>
  <si>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</si>
  <si>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</si>
  <si>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</si>
  <si>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</si>
  <si>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</si>
  <si>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</si>
  <si>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</si>
  <si>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</si>
  <si>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</si>
  <si>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</si>
  <si>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</si>
  <si>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</si>
  <si>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</si>
  <si>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</si>
  <si>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</si>
  <si>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</si>
  <si>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</si>
  <si>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</si>
  <si>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</si>
  <si>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</si>
  <si>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</si>
  <si>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</si>
  <si>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</si>
  <si>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</si>
  <si>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</si>
  <si>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</si>
  <si>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</si>
  <si>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</si>
  <si>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</si>
  <si>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</si>
  <si>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</si>
  <si>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</si>
  <si>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</si>
  <si>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</si>
  <si>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</si>
  <si>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</si>
  <si>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</si>
  <si>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</si>
  <si>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</si>
  <si>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</si>
  <si>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</si>
  <si>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</si>
  <si>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</si>
  <si>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</si>
  <si>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</si>
  <si>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</si>
  <si>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</si>
  <si>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</si>
  <si>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</si>
  <si>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</si>
  <si>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</si>
  <si>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</si>
  <si>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</si>
  <si>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</si>
  <si>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</si>
  <si>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</si>
  <si>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</si>
  <si>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</si>
  <si>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</si>
  <si>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</si>
  <si>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</si>
  <si>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</si>
  <si>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</si>
  <si>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</si>
  <si>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</si>
  <si>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</si>
  <si>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</si>
  <si>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</si>
  <si>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</si>
  <si>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</si>
  <si>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</si>
  <si>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</si>
  <si>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</si>
  <si>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</si>
  <si>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</si>
  <si>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</si>
  <si>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</si>
  <si>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</si>
  <si>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</si>
  <si>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</si>
  <si>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</si>
  <si>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</si>
  <si>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</si>
  <si>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</si>
  <si>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</si>
  <si>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</si>
  <si>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</si>
  <si>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</si>
  <si>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</si>
  <si>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</si>
  <si>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</si>
  <si>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</si>
  <si>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</si>
  <si>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</si>
  <si>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</si>
  <si>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</si>
  <si>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</si>
  <si>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</si>
  <si>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</si>
  <si>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</si>
  <si>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</si>
  <si>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</si>
  <si>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</si>
  <si>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</si>
  <si>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</si>
  <si>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</si>
  <si>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</si>
  <si>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</si>
  <si>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</si>
  <si>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</si>
  <si>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</si>
  <si>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</si>
  <si>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</si>
  <si>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</si>
  <si>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</si>
  <si>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</si>
  <si>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</si>
  <si>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</si>
  <si>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</si>
  <si>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</si>
  <si>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</si>
  <si>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</si>
  <si>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</si>
  <si>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</si>
  <si>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</si>
  <si>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</si>
  <si>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</si>
  <si>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</si>
  <si>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</si>
  <si>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</si>
  <si>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</si>
  <si>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</si>
  <si>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</si>
  <si>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</si>
  <si>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</si>
  <si>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</si>
  <si>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</si>
  <si>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</si>
  <si>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</si>
  <si>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</si>
  <si>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</si>
  <si>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</si>
  <si>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</si>
  <si>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</si>
  <si>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</si>
  <si>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</si>
  <si>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</si>
  <si>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</si>
  <si>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</si>
  <si>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</si>
  <si>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</si>
  <si>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</si>
  <si>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</si>
  <si>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</si>
  <si>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</si>
  <si>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</si>
  <si>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</si>
  <si>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</si>
  <si>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</si>
  <si>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</si>
  <si>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</si>
  <si>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</si>
  <si>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</si>
  <si>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</si>
  <si>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</si>
  <si>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</si>
  <si>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</si>
  <si>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</si>
  <si>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</si>
  <si>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</si>
  <si>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</si>
  <si>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</si>
  <si>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</si>
  <si>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</si>
  <si>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</si>
  <si>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</si>
  <si>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</si>
  <si>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</si>
  <si>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</si>
  <si>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</si>
  <si>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</si>
  <si>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</si>
  <si>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</si>
  <si>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</si>
  <si>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</si>
  <si>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</si>
  <si>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</si>
  <si>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</si>
  <si>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</si>
  <si>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</si>
  <si>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</si>
  <si>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</si>
  <si>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</si>
  <si>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</si>
  <si>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</si>
  <si>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</si>
  <si>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</si>
  <si>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</si>
  <si>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</si>
  <si>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</si>
  <si>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</si>
  <si>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</si>
  <si>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</si>
  <si>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</si>
  <si>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</si>
  <si>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</si>
  <si>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</si>
  <si>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</si>
  <si>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</si>
  <si>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</si>
  <si>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</si>
  <si>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</si>
  <si>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</si>
  <si>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</si>
  <si>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</si>
  <si>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</si>
  <si>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</si>
  <si>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</si>
  <si>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</si>
  <si>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</si>
  <si>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</si>
  <si>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</si>
  <si>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</si>
  <si>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</si>
  <si>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</si>
  <si>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</si>
  <si>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</si>
  <si>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</si>
  <si>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</si>
  <si>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</si>
  <si>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</si>
  <si>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</si>
  <si>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</si>
  <si>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</si>
  <si>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</si>
  <si>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</si>
  <si>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</si>
  <si>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</si>
  <si>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</si>
  <si>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</si>
  <si>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</si>
  <si>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</si>
  <si>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</si>
  <si>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</si>
  <si>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</si>
  <si>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</si>
  <si>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</si>
  <si>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</si>
  <si>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</si>
  <si>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</si>
  <si>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</si>
  <si>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</si>
  <si>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</si>
  <si>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</si>
  <si>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</si>
  <si>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</si>
  <si>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</si>
  <si>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</si>
  <si>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</si>
  <si>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</si>
  <si>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</si>
  <si>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</si>
  <si>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</si>
  <si>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</si>
  <si>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</si>
  <si>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</si>
  <si>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</si>
  <si>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</si>
  <si>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</si>
  <si>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</si>
  <si>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</si>
  <si>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</si>
  <si>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</si>
  <si>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</si>
  <si>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</si>
  <si>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</si>
  <si>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</si>
  <si>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</si>
  <si>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</si>
  <si>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</si>
  <si>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</si>
  <si>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</si>
  <si>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</si>
  <si>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</si>
  <si>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</si>
  <si>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</si>
  <si>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</si>
  <si>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</si>
  <si>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</si>
  <si>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</si>
  <si>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</si>
  <si>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</si>
  <si>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</si>
  <si>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</si>
  <si>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</si>
  <si>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</si>
  <si>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</si>
  <si>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</si>
  <si>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</si>
  <si>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</si>
  <si>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</si>
  <si>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</si>
  <si>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</si>
  <si>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</si>
  <si>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</si>
  <si>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</si>
  <si>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</si>
  <si>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</si>
  <si>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</si>
  <si>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</si>
  <si>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</si>
  <si>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</si>
  <si>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</si>
  <si>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</si>
  <si>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</si>
  <si>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</si>
  <si>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</si>
  <si>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</si>
  <si>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</si>
  <si>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</si>
  <si>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</si>
  <si>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</si>
  <si>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</si>
  <si>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</si>
  <si>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</si>
  <si>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</si>
  <si>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</si>
  <si>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</si>
  <si>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</si>
  <si>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</si>
  <si>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</si>
  <si>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</si>
  <si>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</si>
  <si>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</si>
  <si>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</si>
  <si>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</si>
  <si>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</si>
  <si>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</si>
  <si>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</si>
  <si>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</si>
  <si>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</si>
  <si>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</si>
  <si>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</si>
  <si>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</si>
  <si>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</si>
  <si>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</si>
  <si>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</si>
  <si>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</si>
  <si>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</si>
  <si>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</si>
  <si>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</si>
  <si>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</si>
  <si>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</si>
  <si>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</si>
  <si>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</si>
  <si>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</si>
  <si>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</si>
  <si>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</si>
  <si>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</si>
  <si>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</si>
  <si>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</si>
  <si>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</si>
  <si>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</si>
  <si>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</si>
  <si>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</si>
  <si>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</si>
  <si>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</si>
  <si>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</si>
  <si>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</si>
  <si>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</si>
  <si>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</si>
  <si>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</si>
  <si>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</si>
  <si>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</si>
  <si>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</si>
  <si>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</si>
  <si>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</si>
  <si>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</si>
  <si>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</si>
  <si>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</si>
  <si>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</si>
  <si>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</si>
  <si>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</si>
  <si>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</si>
  <si>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</si>
  <si>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</si>
  <si>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</si>
  <si>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</si>
  <si>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</si>
  <si>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</si>
  <si>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</si>
  <si>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</si>
  <si>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</si>
  <si>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</si>
  <si>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</si>
  <si>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</si>
  <si>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</si>
  <si>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</si>
  <si>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</si>
  <si>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</si>
  <si>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</si>
  <si>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</si>
  <si>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</si>
  <si>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</si>
  <si>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</si>
  <si>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</si>
  <si>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</si>
  <si>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</si>
  <si>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</si>
  <si>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</si>
  <si>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</si>
  <si>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</si>
  <si>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</si>
  <si>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</si>
  <si>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</si>
  <si>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</si>
  <si>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</si>
  <si>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</si>
  <si>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</si>
  <si>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</si>
  <si>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</si>
  <si>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</si>
  <si>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</si>
  <si>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</si>
  <si>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</si>
  <si>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</si>
  <si>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</si>
  <si>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</si>
  <si>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</si>
  <si>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</si>
  <si>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</si>
  <si>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</si>
  <si>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</si>
  <si>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</si>
  <si>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</si>
  <si>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</si>
  <si>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</si>
  <si>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</si>
  <si>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</si>
  <si>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</si>
  <si>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</si>
  <si>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</si>
  <si>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</si>
  <si>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</si>
  <si>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</si>
  <si>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</si>
  <si>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</si>
  <si>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</si>
  <si>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</si>
  <si>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</si>
  <si>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</si>
  <si>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</si>
  <si>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</si>
  <si>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</si>
  <si>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</si>
  <si>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</si>
  <si>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</si>
  <si>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</si>
  <si>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</si>
  <si>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</si>
  <si>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</si>
  <si>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</si>
  <si>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</si>
  <si>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</si>
  <si>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</si>
  <si>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</si>
  <si>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</si>
  <si>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</si>
  <si>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</si>
  <si>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</si>
  <si>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</si>
  <si>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</si>
  <si>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</si>
  <si>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</si>
  <si>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</si>
  <si>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</si>
  <si>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</si>
  <si>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</si>
  <si>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</si>
  <si>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</si>
  <si>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</si>
  <si>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</si>
  <si>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</si>
  <si>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</si>
  <si>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</si>
  <si>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</si>
  <si>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</si>
  <si>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</si>
  <si>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</si>
  <si>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</si>
  <si>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</si>
  <si>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</si>
  <si>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</si>
  <si>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</si>
  <si>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</si>
  <si>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</si>
  <si>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</si>
  <si>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</si>
  <si>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</si>
  <si>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</si>
  <si>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</si>
  <si>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</si>
  <si>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</si>
  <si>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</si>
  <si>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</si>
  <si>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</si>
  <si>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</si>
  <si>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</si>
  <si>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</si>
  <si>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</si>
  <si>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</si>
  <si>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</si>
  <si>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</si>
  <si>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</si>
  <si>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</si>
  <si>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</si>
  <si>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</si>
  <si>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</si>
  <si>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</si>
  <si>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</si>
  <si>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</si>
  <si>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</si>
  <si>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</si>
  <si>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</si>
  <si>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</si>
  <si>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</si>
  <si>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</si>
  <si>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</si>
  <si>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</si>
  <si>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</si>
  <si>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</si>
  <si>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</si>
  <si>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</si>
  <si>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</si>
  <si>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</si>
  <si>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</si>
  <si>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</si>
  <si>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</si>
  <si>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</si>
  <si>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</si>
  <si>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</si>
  <si>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</si>
  <si>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</si>
  <si>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</si>
  <si>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</si>
  <si>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</si>
  <si>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</si>
  <si>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</si>
  <si>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</si>
  <si>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</si>
  <si>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</si>
  <si>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</si>
  <si>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</si>
  <si>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</si>
  <si>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</si>
  <si>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</si>
  <si>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</si>
  <si>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</si>
  <si>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</si>
  <si>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</si>
  <si>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</si>
  <si>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</si>
  <si>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</si>
  <si>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</si>
  <si>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</si>
  <si>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</si>
  <si>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</si>
  <si>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</si>
  <si>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</si>
  <si>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</si>
  <si>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</si>
  <si>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</si>
  <si>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</si>
  <si>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</si>
  <si>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</si>
  <si>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</si>
  <si>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</si>
  <si>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</si>
  <si>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</si>
  <si>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</si>
  <si>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</si>
  <si>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</si>
  <si>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</si>
  <si>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</si>
  <si>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</si>
  <si>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</si>
  <si>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</si>
  <si>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</si>
  <si>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</si>
  <si>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</si>
  <si>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</si>
  <si>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</si>
  <si>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</si>
  <si>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</si>
  <si>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</si>
  <si>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</si>
  <si>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</si>
  <si>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</si>
  <si>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</si>
  <si>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</si>
  <si>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</si>
  <si>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</si>
  <si>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</si>
  <si>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</si>
  <si>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</si>
  <si>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</si>
  <si>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</si>
  <si>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</si>
  <si>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</si>
  <si>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</si>
  <si>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</si>
  <si>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</si>
  <si>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</si>
  <si>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</si>
  <si>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</si>
  <si>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</si>
  <si>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</si>
  <si>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</si>
  <si>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</si>
  <si>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</si>
  <si>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</si>
  <si>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</si>
  <si>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</si>
  <si>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</si>
  <si>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</si>
  <si>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</si>
  <si>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</si>
  <si>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</si>
  <si>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</si>
  <si>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</si>
  <si>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</si>
  <si>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</si>
  <si>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</si>
  <si>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</si>
  <si>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</si>
  <si>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</si>
  <si>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</si>
  <si>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</si>
  <si>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</si>
  <si>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</si>
  <si>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</si>
  <si>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</si>
  <si>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</si>
  <si>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</si>
  <si>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</si>
  <si>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</si>
  <si>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</si>
  <si>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</si>
  <si>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</si>
  <si>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</si>
  <si>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</si>
  <si>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</si>
  <si>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</si>
  <si>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</si>
  <si>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</si>
  <si>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</si>
  <si>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</si>
  <si>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</si>
  <si>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</si>
  <si>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</si>
  <si>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</si>
  <si>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</si>
  <si>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</si>
  <si>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</si>
  <si>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</si>
  <si>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</si>
  <si>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</si>
  <si>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</si>
  <si>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</si>
  <si>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</si>
  <si>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</si>
  <si>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</si>
  <si>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</si>
  <si>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</si>
  <si>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</si>
  <si>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</si>
  <si>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</si>
  <si>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</si>
  <si>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</si>
  <si>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</si>
  <si>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</si>
  <si>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</si>
  <si>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</si>
  <si>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</si>
  <si>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</si>
  <si>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</si>
  <si>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</si>
  <si>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</si>
  <si>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</si>
  <si>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</si>
  <si>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</si>
  <si>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</si>
  <si>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</si>
  <si>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</si>
  <si>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</si>
  <si>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</si>
  <si>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</si>
  <si>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</si>
  <si>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</si>
  <si>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</si>
  <si>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</si>
  <si>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</si>
  <si>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</si>
  <si>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</si>
  <si>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</si>
  <si>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</si>
  <si>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</si>
  <si>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</si>
  <si>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</si>
  <si>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</si>
  <si>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</si>
  <si>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</si>
  <si>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</si>
  <si>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</si>
  <si>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</si>
  <si>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</si>
  <si>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</si>
  <si>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</si>
  <si>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</si>
  <si>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</si>
  <si>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</si>
  <si>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</si>
  <si>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</si>
  <si>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</si>
  <si>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</si>
  <si>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</si>
  <si>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</si>
  <si>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</si>
  <si>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</si>
  <si>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</si>
  <si>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</si>
  <si>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</si>
  <si>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</si>
  <si>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</si>
  <si>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</si>
  <si>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</si>
  <si>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</si>
  <si>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</si>
  <si>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</si>
  <si>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</si>
  <si>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</si>
  <si>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</si>
  <si>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</si>
  <si>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</si>
  <si>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</si>
  <si>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</si>
  <si>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</si>
  <si>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</si>
  <si>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</si>
  <si>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</si>
  <si>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</si>
  <si>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</si>
  <si>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</si>
  <si>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</si>
  <si>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</si>
  <si>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</si>
  <si>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</si>
  <si>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</si>
  <si>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</si>
  <si>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</si>
  <si>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</si>
  <si>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</si>
  <si>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</si>
  <si>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</si>
  <si>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</si>
  <si>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</si>
  <si>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</si>
  <si>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</si>
  <si>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</si>
  <si>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</si>
  <si>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</si>
  <si>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</si>
  <si>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</si>
  <si>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</si>
  <si>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</si>
  <si>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</si>
  <si>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</si>
  <si>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</si>
  <si>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</si>
  <si>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</si>
  <si>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</si>
  <si>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</si>
  <si>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</si>
  <si>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</si>
  <si>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</si>
  <si>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</si>
  <si>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</si>
  <si>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</si>
  <si>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</si>
  <si>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</si>
  <si>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</si>
  <si>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</si>
  <si>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</si>
  <si>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</si>
  <si>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</si>
  <si>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</si>
  <si>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</si>
  <si>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</si>
  <si>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</si>
  <si>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</si>
  <si>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</si>
  <si>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</si>
  <si>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</si>
  <si>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</si>
  <si>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</si>
  <si>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</si>
  <si>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</si>
  <si>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</si>
  <si>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</si>
  <si>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</si>
  <si>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</si>
  <si>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</si>
  <si>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</si>
  <si>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</si>
  <si>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</si>
  <si>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</si>
  <si>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</si>
  <si>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</si>
  <si>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</si>
  <si>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</si>
  <si>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</si>
  <si>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</si>
  <si>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</si>
  <si>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</si>
  <si>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</si>
  <si>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</si>
  <si>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</si>
  <si>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</si>
  <si>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</si>
  <si>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</si>
  <si>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</si>
  <si>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</si>
  <si>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</si>
  <si>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</si>
  <si>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</si>
  <si>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</si>
  <si>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</si>
  <si>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</si>
  <si>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</si>
  <si>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</si>
  <si>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</si>
  <si>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</si>
  <si>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</si>
  <si>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</si>
  <si>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</si>
  <si>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</si>
  <si>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</si>
  <si>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</si>
  <si>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</si>
  <si>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</si>
  <si>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</si>
  <si>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</si>
  <si>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</si>
  <si>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</si>
  <si>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</si>
  <si>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</si>
  <si>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</si>
  <si>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</si>
  <si>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</si>
  <si>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</si>
  <si>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</si>
  <si>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</si>
  <si>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</si>
  <si>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</si>
  <si>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</si>
  <si>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</si>
  <si>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</si>
  <si>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</si>
  <si>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</si>
  <si>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</si>
  <si>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</si>
  <si>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</si>
  <si>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</si>
  <si>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</si>
  <si>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</si>
  <si>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</si>
  <si>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</si>
  <si>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</si>
  <si>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</si>
  <si>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</si>
  <si>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</si>
  <si>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</si>
  <si>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</si>
  <si>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</si>
  <si>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</si>
  <si>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</si>
  <si>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</si>
  <si>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</si>
  <si>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</si>
  <si>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</si>
  <si>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</si>
  <si>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</si>
  <si>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</si>
  <si>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</si>
  <si>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</si>
  <si>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</si>
  <si>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</si>
  <si>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</si>
  <si>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</si>
  <si>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</si>
  <si>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</si>
  <si>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</si>
  <si>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</si>
  <si>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</si>
  <si>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</si>
  <si>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</si>
  <si>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</si>
  <si>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</si>
  <si>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</si>
  <si>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</si>
  <si>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</si>
  <si>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</si>
  <si>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</si>
  <si>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</si>
  <si>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</si>
  <si>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</si>
  <si>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</si>
  <si>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</si>
  <si>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</si>
  <si>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</si>
  <si>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</si>
  <si>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</si>
  <si>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</si>
  <si>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</si>
  <si>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</si>
  <si>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</si>
  <si>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</si>
  <si>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</si>
  <si>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</si>
  <si>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</si>
  <si>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</si>
  <si>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</si>
  <si>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</si>
  <si>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</si>
  <si>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</si>
  <si>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</si>
  <si>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</si>
  <si>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</si>
  <si>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</si>
  <si>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</si>
  <si>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</si>
  <si>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</si>
  <si>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</si>
  <si>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</si>
  <si>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</si>
  <si>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</si>
  <si>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</si>
  <si>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</si>
  <si>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</si>
  <si>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</si>
  <si>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</si>
  <si>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</si>
  <si>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</si>
  <si>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</si>
  <si>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</si>
  <si>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</si>
  <si>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</si>
  <si>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</si>
  <si>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</si>
  <si>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</si>
  <si>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</si>
  <si>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</si>
  <si>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</si>
  <si>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</si>
  <si>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</si>
  <si>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</si>
  <si>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</si>
  <si>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</si>
  <si>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</si>
  <si>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</si>
  <si>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</si>
  <si>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</si>
  <si>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</si>
  <si>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</si>
  <si>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</si>
  <si>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</si>
  <si>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</si>
  <si>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</si>
  <si>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</si>
  <si>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</si>
  <si>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</si>
  <si>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</si>
  <si>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</si>
  <si>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</si>
  <si>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</si>
  <si>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</si>
  <si>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</si>
  <si>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</si>
  <si>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</si>
  <si>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</si>
  <si>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</si>
  <si>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</si>
  <si>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</si>
  <si>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</si>
  <si>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</si>
  <si>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</si>
  <si>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</si>
  <si>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</si>
  <si>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</si>
  <si>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</si>
  <si>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</si>
  <si>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</si>
  <si>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</si>
  <si>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</si>
  <si>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</si>
  <si>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</si>
  <si>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</si>
  <si>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</si>
  <si>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</si>
  <si>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</si>
  <si>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</si>
  <si>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</si>
  <si>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</si>
  <si>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</si>
  <si>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</si>
  <si>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</si>
  <si>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</si>
  <si>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</si>
  <si>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</si>
  <si>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</si>
  <si>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</si>
  <si>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</si>
  <si>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</si>
  <si>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</si>
  <si>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</si>
  <si>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</si>
  <si>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</si>
  <si>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</si>
  <si>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</si>
  <si>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</si>
  <si>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</si>
  <si>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</si>
  <si>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</si>
  <si>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</si>
  <si>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</si>
  <si>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</si>
  <si>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</si>
  <si>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</si>
  <si>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</si>
  <si>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</si>
  <si>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</si>
  <si>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</si>
  <si>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</si>
  <si>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</si>
  <si>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</si>
  <si>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</si>
  <si>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</si>
  <si>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</si>
  <si>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</si>
  <si>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</si>
  <si>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</si>
  <si>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</si>
  <si>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</si>
  <si>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</si>
  <si>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</si>
  <si>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</si>
  <si>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</si>
  <si>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</si>
  <si>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</si>
  <si>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</si>
  <si>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</si>
  <si>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</si>
  <si>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</si>
  <si>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</si>
  <si>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</si>
  <si>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</si>
  <si>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</si>
  <si>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</si>
  <si>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</si>
  <si>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</si>
  <si>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</si>
  <si>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</si>
  <si>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</si>
  <si>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</si>
  <si>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</si>
  <si>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</si>
  <si>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</si>
  <si>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</si>
  <si>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</si>
  <si>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</si>
  <si>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</si>
  <si>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</si>
  <si>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</si>
  <si>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</si>
  <si>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</si>
  <si>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</si>
  <si>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</si>
  <si>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</si>
  <si>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</si>
  <si>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</si>
  <si>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</si>
  <si>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</si>
  <si>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</si>
  <si>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</si>
  <si>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</si>
  <si>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</si>
  <si>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</si>
  <si>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</si>
  <si>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</si>
  <si>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</si>
  <si>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</si>
  <si>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</si>
  <si>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</si>
  <si>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</si>
  <si>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</si>
  <si>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</si>
  <si>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</si>
  <si>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</si>
  <si>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</si>
  <si>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</si>
  <si>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</si>
  <si>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</si>
  <si>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</si>
  <si>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</si>
  <si>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</si>
  <si>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</si>
  <si>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</si>
  <si>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</si>
  <si>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</si>
  <si>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</si>
  <si>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</si>
  <si>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</si>
  <si>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</si>
  <si>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</si>
  <si>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</si>
  <si>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</si>
  <si>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</si>
  <si>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</si>
  <si>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</si>
  <si>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</si>
  <si>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</si>
  <si>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</si>
  <si>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</si>
  <si>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</si>
  <si>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</si>
  <si>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</si>
  <si>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</si>
  <si>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</si>
  <si>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</si>
  <si>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</si>
  <si>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</si>
  <si>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</si>
  <si>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</si>
  <si>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</si>
  <si>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</si>
  <si>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</si>
  <si>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</si>
  <si>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</si>
  <si>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</si>
  <si>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</si>
  <si>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</si>
  <si>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</si>
  <si>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</si>
  <si>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</si>
  <si>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</si>
  <si>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</si>
  <si>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</si>
  <si>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</si>
  <si>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</si>
  <si>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</si>
  <si>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</si>
  <si>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</si>
  <si>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</si>
  <si>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</si>
  <si>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</si>
  <si>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</si>
  <si>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</si>
  <si>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</si>
  <si>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</si>
  <si>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</si>
  <si>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</si>
  <si>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</si>
  <si>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</si>
  <si>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</si>
  <si>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</si>
  <si>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</si>
  <si>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</si>
  <si>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</si>
  <si>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</si>
  <si>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</si>
  <si>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</si>
  <si>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</si>
  <si>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</si>
  <si>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</si>
  <si>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</si>
  <si>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</si>
  <si>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</si>
  <si>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</si>
  <si>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</si>
  <si>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</si>
  <si>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</si>
  <si>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</si>
  <si>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</si>
  <si>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</si>
  <si>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</si>
  <si>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</si>
  <si>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</si>
  <si>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</si>
  <si>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</si>
  <si>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</si>
  <si>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</si>
  <si>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</si>
  <si>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</si>
  <si>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</si>
  <si>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</si>
  <si>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</si>
  <si>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</si>
  <si>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</si>
  <si>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</si>
  <si>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</si>
  <si>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</si>
  <si>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</si>
  <si>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</si>
  <si>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</si>
  <si>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</si>
  <si>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</si>
  <si>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</si>
  <si>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</si>
  <si>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</si>
  <si>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</si>
  <si>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</si>
  <si>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</si>
  <si>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</si>
  <si>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</si>
  <si>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</si>
  <si>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</si>
  <si>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</si>
  <si>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</si>
  <si>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</si>
  <si>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</si>
  <si>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</si>
  <si>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</si>
  <si>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</si>
  <si>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</si>
  <si>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</si>
  <si>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</si>
  <si>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</si>
  <si>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</si>
  <si>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</si>
  <si>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</si>
  <si>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</si>
  <si>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</si>
  <si>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</si>
  <si>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</si>
  <si>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</si>
  <si>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</si>
  <si>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</si>
  <si>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</si>
  <si>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</si>
  <si>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</si>
  <si>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</si>
  <si>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</si>
  <si>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</si>
  <si>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</si>
  <si>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</si>
  <si>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</si>
  <si>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</si>
  <si>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</si>
  <si>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</si>
  <si>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</si>
  <si>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</si>
  <si>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</si>
  <si>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</si>
  <si>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</si>
  <si>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</si>
  <si>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</si>
  <si>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</si>
  <si>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</si>
  <si>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</si>
  <si>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</si>
  <si>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</si>
  <si>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</si>
  <si>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</si>
  <si>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</si>
  <si>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</si>
  <si>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</si>
  <si>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</si>
  <si>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</si>
  <si>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</si>
  <si>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</si>
  <si>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</si>
  <si>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</si>
  <si>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</si>
  <si>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</si>
  <si>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</si>
  <si>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</si>
  <si>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</si>
  <si>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</si>
  <si>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</si>
  <si>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</si>
  <si>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</si>
  <si>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</si>
  <si>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</si>
  <si>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</si>
  <si>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</si>
  <si>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</si>
  <si>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</si>
  <si>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</si>
  <si>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</si>
  <si>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</si>
  <si>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</si>
  <si>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</si>
  <si>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</si>
  <si>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</si>
  <si>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</si>
  <si>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</si>
  <si>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</si>
  <si>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</si>
  <si>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</si>
  <si>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</si>
  <si>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</si>
  <si>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</si>
  <si>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</si>
  <si>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</si>
  <si>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</si>
  <si>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</si>
  <si>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</si>
  <si>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</si>
  <si>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</si>
  <si>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</si>
  <si>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</si>
  <si>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</si>
  <si>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</si>
  <si>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</si>
  <si>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</si>
  <si>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</si>
  <si>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</si>
  <si>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</si>
  <si>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</si>
  <si>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</si>
  <si>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</si>
  <si>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</si>
  <si>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</si>
  <si>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</si>
  <si>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</si>
  <si>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</si>
  <si>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</si>
  <si>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</si>
  <si>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</si>
  <si>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</si>
  <si>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</si>
  <si>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</si>
  <si>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</si>
  <si>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</si>
  <si>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</si>
  <si>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</si>
  <si>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</si>
  <si>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</si>
  <si>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</si>
  <si>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</si>
  <si>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</si>
  <si>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</si>
  <si>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</si>
  <si>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</si>
  <si>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</si>
  <si>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</si>
  <si>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</si>
  <si>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</si>
  <si>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</si>
  <si>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</si>
  <si>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</si>
  <si>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</si>
  <si>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</si>
  <si>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</si>
  <si>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</si>
  <si>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</si>
  <si>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</si>
  <si>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</si>
  <si>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</si>
  <si>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</si>
  <si>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</si>
  <si>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</si>
  <si>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</si>
  <si>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</si>
  <si>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</si>
  <si>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</si>
  <si>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</si>
  <si>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</si>
  <si>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</si>
  <si>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</si>
  <si>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</si>
  <si>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</si>
  <si>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</si>
  <si>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</si>
  <si>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</si>
  <si>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</si>
  <si>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</si>
  <si>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</si>
  <si>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</si>
  <si>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</si>
  <si>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</si>
  <si>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</si>
  <si>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</si>
  <si>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</si>
  <si>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</si>
  <si>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</si>
  <si>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</si>
  <si>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</si>
  <si>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</si>
  <si>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</si>
  <si>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</si>
  <si>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</si>
  <si>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</si>
  <si>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</si>
  <si>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</si>
  <si>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</si>
  <si>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</si>
  <si>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</si>
  <si>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</si>
  <si>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</si>
  <si>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</si>
  <si>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</si>
  <si>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</si>
  <si>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</si>
  <si>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</si>
  <si>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</si>
  <si>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</si>
  <si>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</si>
  <si>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</si>
  <si>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</si>
  <si>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</si>
  <si>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</si>
  <si>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</si>
  <si>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</si>
  <si>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</si>
  <si>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</si>
  <si>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</si>
  <si>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</si>
  <si>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</si>
  <si>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</si>
  <si>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</si>
  <si>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</si>
  <si>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</si>
  <si>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</si>
  <si>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</si>
  <si>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</si>
  <si>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</si>
  <si>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</si>
  <si>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</si>
  <si>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</si>
  <si>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</si>
  <si>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</si>
  <si>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</si>
  <si>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</si>
  <si>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</si>
  <si>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</si>
  <si>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</si>
  <si>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</si>
  <si>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</si>
  <si>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</si>
  <si>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</si>
  <si>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</si>
  <si>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</si>
  <si>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</si>
  <si>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</si>
  <si>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</si>
  <si>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</si>
  <si>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</si>
  <si>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</si>
  <si>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</si>
  <si>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</si>
  <si>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</si>
  <si>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</si>
  <si>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</si>
  <si>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</si>
  <si>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</si>
  <si>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</si>
  <si>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</si>
  <si>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</si>
  <si>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</si>
  <si>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</si>
  <si>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</si>
  <si>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</si>
  <si>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</si>
  <si>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</si>
  <si>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</si>
  <si>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</si>
  <si>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</si>
  <si>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</si>
  <si>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</si>
  <si>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</si>
  <si>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</si>
  <si>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</si>
  <si>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</si>
  <si>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</si>
  <si>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</si>
  <si>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</si>
  <si>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</si>
  <si>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</si>
  <si>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</si>
  <si>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</si>
  <si>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</si>
  <si>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</si>
  <si>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</si>
  <si>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</si>
  <si>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</si>
  <si>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</si>
  <si>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</si>
  <si>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</si>
  <si>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</si>
  <si>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</si>
  <si>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</si>
  <si>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</si>
  <si>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</si>
  <si>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</si>
  <si>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</si>
  <si>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</si>
  <si>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</si>
  <si>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</si>
  <si>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</si>
  <si>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</si>
  <si>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</si>
  <si>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</si>
  <si>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</si>
  <si>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</si>
  <si>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</si>
  <si>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</si>
  <si>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</si>
  <si>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</si>
  <si>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</si>
  <si>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</si>
  <si>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</si>
  <si>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</si>
  <si>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</si>
  <si>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</si>
  <si>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</si>
  <si>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</si>
  <si>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</si>
  <si>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</si>
  <si>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</si>
  <si>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</si>
  <si>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</si>
  <si>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</si>
  <si>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</si>
  <si>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</si>
  <si>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</si>
  <si>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</si>
  <si>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</si>
  <si>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</si>
  <si>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</si>
  <si>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</si>
  <si>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</si>
  <si>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</si>
  <si>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</si>
  <si>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</si>
  <si>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</si>
  <si>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</si>
  <si>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</si>
  <si>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</si>
  <si>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</si>
  <si>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</si>
  <si>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</si>
  <si>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</si>
  <si>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</si>
  <si>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</si>
  <si>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</si>
  <si>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</si>
  <si>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</si>
  <si>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</si>
  <si>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</si>
  <si>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</si>
  <si>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</si>
  <si>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</si>
  <si>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</si>
  <si>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</si>
  <si>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</si>
  <si>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</si>
  <si>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</si>
  <si>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</si>
  <si>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</si>
  <si>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</si>
  <si>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</si>
  <si>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</si>
  <si>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</si>
  <si>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</si>
  <si>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</si>
  <si>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</si>
  <si>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</si>
  <si>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</si>
  <si>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</si>
  <si>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</si>
  <si>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</si>
  <si>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</si>
  <si>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</si>
  <si>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</si>
  <si>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</si>
  <si>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</si>
  <si>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</si>
  <si>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</si>
  <si>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</si>
  <si>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</si>
  <si>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</si>
  <si>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</si>
  <si>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</si>
  <si>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</si>
  <si>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</si>
  <si>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</si>
  <si>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</si>
  <si>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</si>
  <si>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</si>
  <si>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</si>
  <si>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</si>
  <si>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</si>
  <si>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</si>
  <si>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</si>
  <si>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</si>
  <si>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</si>
  <si>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</si>
  <si>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</si>
  <si>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</si>
  <si>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</si>
  <si>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</si>
  <si>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</si>
  <si>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</si>
  <si>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</si>
  <si>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</si>
  <si>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</si>
  <si>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</si>
  <si>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</si>
  <si>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</si>
  <si>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</si>
  <si>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</si>
  <si>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</si>
  <si>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</si>
  <si>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</si>
  <si>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</si>
  <si>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</si>
  <si>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</si>
  <si>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</si>
  <si>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</si>
  <si>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</si>
  <si>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</si>
  <si>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</si>
  <si>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</si>
  <si>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</si>
  <si>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</si>
  <si>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</si>
  <si>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</si>
  <si>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</si>
  <si>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</si>
  <si>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</si>
  <si>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</si>
  <si>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</si>
  <si>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</si>
  <si>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</si>
  <si>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</si>
  <si>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</si>
  <si>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</si>
  <si>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</si>
  <si>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</si>
  <si>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</si>
  <si>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</si>
  <si>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</si>
  <si>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</si>
  <si>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</si>
  <si>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</si>
  <si>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</si>
  <si>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</si>
  <si>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</si>
  <si>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</si>
  <si>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</si>
  <si>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</si>
  <si>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</si>
  <si>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</si>
  <si>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</si>
  <si>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</si>
  <si>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</si>
  <si>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</si>
  <si>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</si>
  <si>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</si>
  <si>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</si>
  <si>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</si>
  <si>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</si>
  <si>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</si>
  <si>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</si>
  <si>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</si>
  <si>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</si>
  <si>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</si>
  <si>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</si>
  <si>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</si>
  <si>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</si>
  <si>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</si>
  <si>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</si>
  <si>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</si>
  <si>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</si>
  <si>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</si>
  <si>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</si>
  <si>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</si>
  <si>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</si>
  <si>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</si>
  <si>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</si>
  <si>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</si>
  <si>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</si>
  <si>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</si>
  <si>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</si>
  <si>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</si>
  <si>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</si>
  <si>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</si>
  <si>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</si>
  <si>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</si>
  <si>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</si>
  <si>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</si>
  <si>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</si>
  <si>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</si>
  <si>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</si>
  <si>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</si>
  <si>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</si>
  <si>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</si>
  <si>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</si>
  <si>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</si>
  <si>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</si>
  <si>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</si>
  <si>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</si>
  <si>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</si>
  <si>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</si>
  <si>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</si>
  <si>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</si>
  <si>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</si>
  <si>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</si>
  <si>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</si>
  <si>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</si>
  <si>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</si>
  <si>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</si>
  <si>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</si>
  <si>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</si>
  <si>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</si>
  <si>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</si>
  <si>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</si>
  <si>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</si>
  <si>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</si>
  <si>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</si>
  <si>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</si>
  <si>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</si>
  <si>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</si>
  <si>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</si>
  <si>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</si>
  <si>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</si>
  <si>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</si>
  <si>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</si>
  <si>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</si>
  <si>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</si>
  <si>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</si>
  <si>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</si>
  <si>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</si>
  <si>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</si>
  <si>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</si>
  <si>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</si>
  <si>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</si>
  <si>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</si>
  <si>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</si>
  <si>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</si>
  <si>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</si>
  <si>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</si>
  <si>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</si>
  <si>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</si>
  <si>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</si>
  <si>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</si>
  <si>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</si>
  <si>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</si>
  <si>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</si>
  <si>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</si>
  <si>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</si>
  <si>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</si>
  <si>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</si>
  <si>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</si>
  <si>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</si>
  <si>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</si>
  <si>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</si>
  <si>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</si>
  <si>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</si>
  <si>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</si>
  <si>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</si>
  <si>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</si>
  <si>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</si>
  <si>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</si>
  <si>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</si>
  <si>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</si>
  <si>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</si>
  <si>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</si>
  <si>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</si>
  <si>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</si>
  <si>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</si>
  <si>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</si>
  <si>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</si>
  <si>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</si>
  <si>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</si>
  <si>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</si>
  <si>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</si>
  <si>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</si>
  <si>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</si>
  <si>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</si>
  <si>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</si>
  <si>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</si>
  <si>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</si>
  <si>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</si>
  <si>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</si>
  <si>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</si>
  <si>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</si>
  <si>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</si>
  <si>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</si>
  <si>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</si>
  <si>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</si>
  <si>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</si>
  <si>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</si>
  <si>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</si>
  <si>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</si>
  <si>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</si>
  <si>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</si>
  <si>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</si>
  <si>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</si>
  <si>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</si>
  <si>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</si>
  <si>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</si>
  <si>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</si>
  <si>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</si>
  <si>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</si>
  <si>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</si>
  <si>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</si>
  <si>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</si>
  <si>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</si>
  <si>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</si>
  <si>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</si>
  <si>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</si>
  <si>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</si>
  <si>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</si>
  <si>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</si>
  <si>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</si>
  <si>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</si>
  <si>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</si>
  <si>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</si>
  <si>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</si>
  <si>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</si>
  <si>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</si>
  <si>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</si>
  <si>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</si>
  <si>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</si>
  <si>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</si>
  <si>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</si>
  <si>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</si>
  <si>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</si>
  <si>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</si>
  <si>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</si>
  <si>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</si>
  <si>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</si>
  <si>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</si>
  <si>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</si>
  <si>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</si>
  <si>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</si>
  <si>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</si>
  <si>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</si>
  <si>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</si>
  <si>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</si>
  <si>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</si>
  <si>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</si>
  <si>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</si>
  <si>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</si>
  <si>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</si>
  <si>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</si>
  <si>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</si>
  <si>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</si>
  <si>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</si>
  <si>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</si>
  <si>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</si>
  <si>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</si>
  <si>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</si>
  <si>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</si>
  <si>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</si>
  <si>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</si>
  <si>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</si>
  <si>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</si>
  <si>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</si>
  <si>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</si>
  <si>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</si>
  <si>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</si>
  <si>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</si>
  <si>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</si>
  <si>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</si>
  <si>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</si>
  <si>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</si>
  <si>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</si>
  <si>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</si>
  <si>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</si>
  <si>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</si>
  <si>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</si>
  <si>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</si>
  <si>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</si>
  <si>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</si>
  <si>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</si>
  <si>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</si>
  <si>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</si>
  <si>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</si>
  <si>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</si>
  <si>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</si>
  <si>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</si>
  <si>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</si>
  <si>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</si>
  <si>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</si>
  <si>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</si>
  <si>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</si>
  <si>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</si>
  <si>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</si>
  <si>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</si>
  <si>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</si>
  <si>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</si>
  <si>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</si>
  <si>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</si>
  <si>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</si>
  <si>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</si>
  <si>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</si>
  <si>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</si>
  <si>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</si>
  <si>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</si>
  <si>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</si>
  <si>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</si>
  <si>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</si>
  <si>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</si>
  <si>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</si>
  <si>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</si>
  <si>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</si>
  <si>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</si>
  <si>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</si>
  <si>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</si>
  <si>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</si>
  <si>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PRELOG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</si>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</sst>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lignment horizontal="right" vertical="center" shrinkToFit="1"/>
      <protection locked="0"/>
    </xf>
    <xf numFmtId="4" fontId="36" fillId="0" borderId="29" xfId="0" applyNumberFormat="1" applyFont="1" applyFill="1" applyBorder="1" applyAlignment="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4">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2101594.9299999997</v>
      </c>
      <c r="D2" s="7">
        <f>'PR-RAS'!E6</f>
        <v>2832116.6799999997</v>
      </c>
      <c r="E2" s="7">
        <v>0</v>
      </c>
      <c r="F2" s="7">
        <v>0</v>
      </c>
      <c r="G2" s="8">
        <f t="shared" ref="G2:G274" si="0">(B2/1000)*(C2*1+D2*2)</f>
        <v>7765.8282899999995</v>
      </c>
      <c r="H2" s="8">
        <f t="shared" ref="H2:H274" si="1">ABS(C2-ROUND(C2,0))+ABS(D2-ROUND(D2,0))</f>
        <v>0.39000000059604645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1751252.75</v>
      </c>
      <c r="D45" s="2">
        <f>'PR-RAS'!E49</f>
        <v>1861149</v>
      </c>
      <c r="E45" s="2">
        <v>0</v>
      </c>
      <c r="F45" s="2">
        <v>0</v>
      </c>
      <c r="G45" s="3">
        <f t="shared" si="0"/>
        <v>240836.23299999998</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58</v>
      </c>
      <c r="D54" s="2">
        <f>'PR-RAS'!E58</f>
        <v>4566.6000000000004</v>
      </c>
      <c r="E54" s="2">
        <v>0</v>
      </c>
      <c r="F54" s="2">
        <v>0</v>
      </c>
      <c r="G54" s="3">
        <f t="shared" si="0"/>
        <v>487.1336</v>
      </c>
      <c r="H54" s="3">
        <f t="shared" si="1"/>
        <v>0.3999999999996362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58</v>
      </c>
      <c r="D55" s="2">
        <f>'PR-RAS'!E59</f>
        <v>4566.6000000000004</v>
      </c>
      <c r="E55" s="2">
        <v>0</v>
      </c>
      <c r="F55" s="2">
        <v>0</v>
      </c>
      <c r="G55" s="3">
        <f t="shared" si="0"/>
        <v>496.32480000000004</v>
      </c>
      <c r="H55" s="3">
        <f t="shared" si="1"/>
        <v>0.3999999999996362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1725677.56</v>
      </c>
      <c r="D64" s="2">
        <f>'PR-RAS'!E68</f>
        <v>1856582.4</v>
      </c>
      <c r="E64" s="2">
        <v>0</v>
      </c>
      <c r="F64" s="2">
        <v>0</v>
      </c>
      <c r="G64" s="3">
        <f t="shared" si="0"/>
        <v>342647.06867999997</v>
      </c>
      <c r="H64" s="3">
        <f t="shared" si="1"/>
        <v>0.83999999985098839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1665261.85</v>
      </c>
      <c r="D65" s="2">
        <f>'PR-RAS'!E69</f>
        <v>1824134.38</v>
      </c>
      <c r="E65" s="2">
        <v>0</v>
      </c>
      <c r="F65" s="2">
        <v>0</v>
      </c>
      <c r="G65" s="3">
        <f t="shared" si="0"/>
        <v>340065.95903999999</v>
      </c>
      <c r="H65" s="3">
        <f t="shared" si="1"/>
        <v>0.52999999979510903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60415.71</v>
      </c>
      <c r="D66" s="2">
        <f>'PR-RAS'!E70</f>
        <v>32448.02</v>
      </c>
      <c r="E66" s="2">
        <v>0</v>
      </c>
      <c r="F66" s="2">
        <v>0</v>
      </c>
      <c r="G66" s="3">
        <f t="shared" si="0"/>
        <v>8145.2637500000001</v>
      </c>
      <c r="H66" s="3">
        <f t="shared" si="1"/>
        <v>0.31000000000130967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25517.19</v>
      </c>
      <c r="D70" s="2">
        <f>'PR-RAS'!E74</f>
        <v>0</v>
      </c>
      <c r="E70" s="2">
        <v>0</v>
      </c>
      <c r="F70" s="2">
        <v>0</v>
      </c>
      <c r="G70" s="3">
        <f t="shared" si="0"/>
        <v>1760.6861100000001</v>
      </c>
      <c r="H70" s="3">
        <f t="shared" si="1"/>
        <v>0.18999999999869033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25517.19</v>
      </c>
      <c r="D71" s="2">
        <f>'PR-RAS'!E75</f>
        <v>0</v>
      </c>
      <c r="E71" s="2">
        <v>0</v>
      </c>
      <c r="F71" s="2">
        <v>0</v>
      </c>
      <c r="G71" s="3">
        <f t="shared" si="0"/>
        <v>1786.2033000000001</v>
      </c>
      <c r="H71" s="3">
        <f t="shared" si="1"/>
        <v>0.18999999999869033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76.349999999999994</v>
      </c>
      <c r="D78" s="2">
        <f>'PR-RAS'!E82</f>
        <v>12.15</v>
      </c>
      <c r="E78" s="2">
        <v>0</v>
      </c>
      <c r="F78" s="2">
        <v>0</v>
      </c>
      <c r="G78" s="3">
        <f t="shared" si="0"/>
        <v>7.750049999999999</v>
      </c>
      <c r="H78" s="3">
        <f t="shared" si="1"/>
        <v>0.49999999999999467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76.349999999999994</v>
      </c>
      <c r="D79" s="2">
        <f>'PR-RAS'!E83</f>
        <v>12.15</v>
      </c>
      <c r="E79" s="2">
        <v>0</v>
      </c>
      <c r="F79" s="2">
        <v>0</v>
      </c>
      <c r="G79" s="3">
        <f t="shared" si="0"/>
        <v>7.8506999999999989</v>
      </c>
      <c r="H79" s="3">
        <f t="shared" si="1"/>
        <v>0.49999999999999467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76.349999999999994</v>
      </c>
      <c r="D81" s="2">
        <f>'PR-RAS'!E85</f>
        <v>12.15</v>
      </c>
      <c r="E81" s="2">
        <v>0</v>
      </c>
      <c r="F81" s="2">
        <v>0</v>
      </c>
      <c r="G81" s="3">
        <f t="shared" si="0"/>
        <v>8.0519999999999996</v>
      </c>
      <c r="H81" s="3">
        <f t="shared" si="1"/>
        <v>0.49999999999999467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114228.97</v>
      </c>
      <c r="D102" s="2">
        <f>'PR-RAS'!E106</f>
        <v>117506</v>
      </c>
      <c r="E102" s="2">
        <v>0</v>
      </c>
      <c r="F102" s="2">
        <v>0</v>
      </c>
      <c r="G102" s="3">
        <f t="shared" si="0"/>
        <v>35273.33797</v>
      </c>
      <c r="H102" s="3">
        <f t="shared" si="1"/>
        <v>2.9999999998835847E-2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114228.97</v>
      </c>
      <c r="D108" s="2">
        <f>'PR-RAS'!E112</f>
        <v>117506</v>
      </c>
      <c r="E108" s="2">
        <v>0</v>
      </c>
      <c r="F108" s="2">
        <v>0</v>
      </c>
      <c r="G108" s="3">
        <f t="shared" si="0"/>
        <v>37368.783789999994</v>
      </c>
      <c r="H108" s="3">
        <f t="shared" si="1"/>
        <v>2.9999999998835847E-2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114228.97</v>
      </c>
      <c r="D113" s="2">
        <f>'PR-RAS'!E117</f>
        <v>117506</v>
      </c>
      <c r="E113" s="2">
        <v>0</v>
      </c>
      <c r="F113" s="2">
        <v>0</v>
      </c>
      <c r="G113" s="3">
        <f t="shared" si="0"/>
        <v>39114.988639999996</v>
      </c>
      <c r="H113" s="3">
        <f t="shared" si="1"/>
        <v>2.9999999998835847E-2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13450.06</v>
      </c>
      <c r="D121" s="2">
        <f>'PR-RAS'!E125</f>
        <v>19855.25</v>
      </c>
      <c r="E121" s="2">
        <v>0</v>
      </c>
      <c r="F121" s="2">
        <v>0</v>
      </c>
      <c r="G121" s="3">
        <f t="shared" si="0"/>
        <v>6379.2671999999993</v>
      </c>
      <c r="H121" s="3">
        <f t="shared" si="1"/>
        <v>0.30999999999949068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11973.56</v>
      </c>
      <c r="D122" s="2">
        <f>'PR-RAS'!E126</f>
        <v>11030.1</v>
      </c>
      <c r="E122" s="2">
        <v>0</v>
      </c>
      <c r="F122" s="2">
        <v>0</v>
      </c>
      <c r="G122" s="3">
        <f t="shared" si="0"/>
        <v>4118.0849600000001</v>
      </c>
      <c r="H122" s="3">
        <f t="shared" si="1"/>
        <v>0.54000000000087311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255.2</v>
      </c>
      <c r="E123" s="2">
        <v>0</v>
      </c>
      <c r="F123" s="2">
        <v>0</v>
      </c>
      <c r="G123" s="3">
        <f t="shared" si="0"/>
        <v>62.268799999999999</v>
      </c>
      <c r="H123" s="3">
        <f t="shared" si="1"/>
        <v>0.19999999999998863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11973.56</v>
      </c>
      <c r="D124" s="2">
        <f>'PR-RAS'!E128</f>
        <v>10774.9</v>
      </c>
      <c r="E124" s="2">
        <v>0</v>
      </c>
      <c r="F124" s="2">
        <v>0</v>
      </c>
      <c r="G124" s="3">
        <f t="shared" si="0"/>
        <v>4123.3732799999998</v>
      </c>
      <c r="H124" s="3">
        <f t="shared" si="1"/>
        <v>0.54000000000087311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1476.5</v>
      </c>
      <c r="D125" s="2">
        <f>'PR-RAS'!E129</f>
        <v>8825.15</v>
      </c>
      <c r="E125" s="2">
        <v>0</v>
      </c>
      <c r="F125" s="2">
        <v>0</v>
      </c>
      <c r="G125" s="3">
        <f t="shared" si="0"/>
        <v>2371.7231999999999</v>
      </c>
      <c r="H125" s="3">
        <f t="shared" si="1"/>
        <v>0.6499999999996362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1476.5</v>
      </c>
      <c r="D126" s="2">
        <f>'PR-RAS'!E130</f>
        <v>8825.15</v>
      </c>
      <c r="E126" s="2">
        <v>0</v>
      </c>
      <c r="F126" s="2">
        <v>0</v>
      </c>
      <c r="G126" s="3">
        <f t="shared" si="0"/>
        <v>2390.85</v>
      </c>
      <c r="H126" s="3">
        <f t="shared" si="1"/>
        <v>0.6499999999996362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221943</v>
      </c>
      <c r="D130" s="2">
        <f>'PR-RAS'!E134</f>
        <v>832149.39999999991</v>
      </c>
      <c r="E130" s="2">
        <v>0</v>
      </c>
      <c r="F130" s="2">
        <v>0</v>
      </c>
      <c r="G130" s="3">
        <f t="shared" si="0"/>
        <v>243325.19219999999</v>
      </c>
      <c r="H130" s="3">
        <f t="shared" si="1"/>
        <v>0.39999999990686774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221943</v>
      </c>
      <c r="D131" s="2">
        <f>'PR-RAS'!E135</f>
        <v>832149.39999999991</v>
      </c>
      <c r="E131" s="2">
        <v>0</v>
      </c>
      <c r="F131" s="2">
        <v>0</v>
      </c>
      <c r="G131" s="3">
        <f t="shared" si="0"/>
        <v>245211.43399999998</v>
      </c>
      <c r="H131" s="3">
        <f t="shared" si="1"/>
        <v>0.39999999990686774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104076.85</v>
      </c>
      <c r="D132" s="2">
        <f>'PR-RAS'!E136</f>
        <v>153330.06</v>
      </c>
      <c r="E132" s="2">
        <v>0</v>
      </c>
      <c r="F132" s="2">
        <v>0</v>
      </c>
      <c r="G132" s="3">
        <f t="shared" si="0"/>
        <v>53806.54307</v>
      </c>
      <c r="H132" s="3">
        <f t="shared" si="1"/>
        <v>0.20999999999185093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117866.15</v>
      </c>
      <c r="D133" s="2">
        <f>'PR-RAS'!E137</f>
        <v>678819.34</v>
      </c>
      <c r="E133" s="2">
        <v>0</v>
      </c>
      <c r="F133" s="2">
        <v>0</v>
      </c>
      <c r="G133" s="3">
        <f t="shared" si="0"/>
        <v>194766.63755999997</v>
      </c>
      <c r="H133" s="3">
        <f t="shared" si="1"/>
        <v>0.48999999996158294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643.79999999999995</v>
      </c>
      <c r="D136" s="2">
        <f>'PR-RAS'!E140</f>
        <v>1444.88</v>
      </c>
      <c r="E136" s="2">
        <v>0</v>
      </c>
      <c r="F136" s="2">
        <v>0</v>
      </c>
      <c r="G136" s="3">
        <f t="shared" si="0"/>
        <v>477.03060000000011</v>
      </c>
      <c r="H136" s="3">
        <f t="shared" si="1"/>
        <v>0.31999999999993634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643.79999999999995</v>
      </c>
      <c r="D147" s="2">
        <f>'PR-RAS'!E151</f>
        <v>1444.88</v>
      </c>
      <c r="E147" s="2">
        <v>0</v>
      </c>
      <c r="F147" s="2">
        <v>0</v>
      </c>
      <c r="G147" s="3">
        <f t="shared" si="0"/>
        <v>515.89976000000001</v>
      </c>
      <c r="H147" s="3">
        <f t="shared" si="1"/>
        <v>0.31999999999993634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1991322.92</v>
      </c>
      <c r="D148" s="2">
        <f>'PR-RAS'!E152</f>
        <v>2325755.6900000004</v>
      </c>
      <c r="E148" s="2">
        <v>0</v>
      </c>
      <c r="F148" s="2">
        <v>0</v>
      </c>
      <c r="G148" s="3">
        <f t="shared" si="0"/>
        <v>976496.64210000006</v>
      </c>
      <c r="H148" s="3">
        <f t="shared" si="1"/>
        <v>0.38999999966472387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1630574.4500000002</v>
      </c>
      <c r="D149" s="2">
        <f>'PR-RAS'!E153</f>
        <v>2008393.09</v>
      </c>
      <c r="E149" s="2">
        <v>0</v>
      </c>
      <c r="F149" s="2">
        <v>0</v>
      </c>
      <c r="G149" s="3">
        <f t="shared" si="0"/>
        <v>835809.3732400001</v>
      </c>
      <c r="H149" s="3">
        <f t="shared" si="1"/>
        <v>0.54000000027008355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1353418.04</v>
      </c>
      <c r="D150" s="2">
        <f>'PR-RAS'!E154</f>
        <v>1666672.58</v>
      </c>
      <c r="E150" s="2">
        <v>0</v>
      </c>
      <c r="F150" s="2">
        <v>0</v>
      </c>
      <c r="G150" s="3">
        <f t="shared" si="0"/>
        <v>698327.71680000005</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1353418.04</v>
      </c>
      <c r="D151" s="2">
        <f>'PR-RAS'!E155</f>
        <v>1666672.58</v>
      </c>
      <c r="E151" s="2">
        <v>0</v>
      </c>
      <c r="F151" s="2">
        <v>0</v>
      </c>
      <c r="G151" s="3">
        <f t="shared" si="0"/>
        <v>703014.48</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60053.54</v>
      </c>
      <c r="D155" s="2">
        <f>'PR-RAS'!E159</f>
        <v>69250.27</v>
      </c>
      <c r="E155" s="2">
        <v>0</v>
      </c>
      <c r="F155" s="2">
        <v>0</v>
      </c>
      <c r="G155" s="3">
        <f t="shared" si="0"/>
        <v>30577.328320000001</v>
      </c>
      <c r="H155" s="3">
        <f t="shared" si="1"/>
        <v>0.73000000000320142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217102.87</v>
      </c>
      <c r="D156" s="2">
        <f>'PR-RAS'!E160</f>
        <v>272470.24</v>
      </c>
      <c r="E156" s="2">
        <v>0</v>
      </c>
      <c r="F156" s="2">
        <v>0</v>
      </c>
      <c r="G156" s="3">
        <f t="shared" si="0"/>
        <v>118116.71924999999</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217102.87</v>
      </c>
      <c r="D158" s="2">
        <f>'PR-RAS'!E162</f>
        <v>272470.24</v>
      </c>
      <c r="E158" s="2">
        <v>0</v>
      </c>
      <c r="F158" s="2">
        <v>0</v>
      </c>
      <c r="G158" s="3">
        <f t="shared" si="0"/>
        <v>119640.80594999999</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358666.56999999995</v>
      </c>
      <c r="D160" s="2">
        <f>'PR-RAS'!E164</f>
        <v>316486.61</v>
      </c>
      <c r="E160" s="2">
        <v>0</v>
      </c>
      <c r="F160" s="2">
        <v>0</v>
      </c>
      <c r="G160" s="3">
        <f t="shared" si="0"/>
        <v>157670.72660999998</v>
      </c>
      <c r="H160" s="3">
        <f t="shared" si="1"/>
        <v>0.82000000006519258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44098.7</v>
      </c>
      <c r="D161" s="2">
        <f>'PR-RAS'!E165</f>
        <v>49144.55</v>
      </c>
      <c r="E161" s="2">
        <v>0</v>
      </c>
      <c r="F161" s="2">
        <v>0</v>
      </c>
      <c r="G161" s="3">
        <f t="shared" si="0"/>
        <v>22782.047999999999</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8714.43</v>
      </c>
      <c r="D162" s="2">
        <f>'PR-RAS'!E166</f>
        <v>6044.37</v>
      </c>
      <c r="E162" s="2">
        <v>0</v>
      </c>
      <c r="F162" s="2">
        <v>0</v>
      </c>
      <c r="G162" s="3">
        <f t="shared" si="0"/>
        <v>3349.3103699999997</v>
      </c>
      <c r="H162" s="3">
        <f t="shared" si="1"/>
        <v>0.8000000000001819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34939.269999999997</v>
      </c>
      <c r="D163" s="2">
        <f>'PR-RAS'!E167</f>
        <v>40790.58</v>
      </c>
      <c r="E163" s="2">
        <v>0</v>
      </c>
      <c r="F163" s="2">
        <v>0</v>
      </c>
      <c r="G163" s="3">
        <f t="shared" si="0"/>
        <v>18876.309659999999</v>
      </c>
      <c r="H163" s="3">
        <f t="shared" si="1"/>
        <v>0.68999999999505235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445</v>
      </c>
      <c r="D164" s="2">
        <f>'PR-RAS'!E168</f>
        <v>2309.6</v>
      </c>
      <c r="E164" s="2">
        <v>0</v>
      </c>
      <c r="F164" s="2">
        <v>0</v>
      </c>
      <c r="G164" s="3">
        <f t="shared" si="0"/>
        <v>825.46460000000002</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203416.77</v>
      </c>
      <c r="D166" s="2">
        <f>'PR-RAS'!E170</f>
        <v>185371.2</v>
      </c>
      <c r="E166" s="2">
        <v>0</v>
      </c>
      <c r="F166" s="2">
        <v>0</v>
      </c>
      <c r="G166" s="3">
        <f t="shared" si="0"/>
        <v>94736.263050000009</v>
      </c>
      <c r="H166" s="3">
        <f t="shared" si="1"/>
        <v>0.43000000002211891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21838.19</v>
      </c>
      <c r="D167" s="2">
        <f>'PR-RAS'!E171</f>
        <v>13092.01</v>
      </c>
      <c r="E167" s="2">
        <v>0</v>
      </c>
      <c r="F167" s="2">
        <v>0</v>
      </c>
      <c r="G167" s="3">
        <f t="shared" si="0"/>
        <v>7971.6868600000007</v>
      </c>
      <c r="H167" s="3">
        <f t="shared" si="1"/>
        <v>0.19999999999890861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121122.98</v>
      </c>
      <c r="D168" s="2">
        <f>'PR-RAS'!E172</f>
        <v>124650.82</v>
      </c>
      <c r="E168" s="2">
        <v>0</v>
      </c>
      <c r="F168" s="2">
        <v>0</v>
      </c>
      <c r="G168" s="3">
        <f t="shared" si="0"/>
        <v>61860.911540000001</v>
      </c>
      <c r="H168" s="3">
        <f t="shared" si="1"/>
        <v>0.19999999999708962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54053.51</v>
      </c>
      <c r="D169" s="2">
        <f>'PR-RAS'!E173</f>
        <v>41611.93</v>
      </c>
      <c r="E169" s="2">
        <v>0</v>
      </c>
      <c r="F169" s="2">
        <v>0</v>
      </c>
      <c r="G169" s="3">
        <f t="shared" si="0"/>
        <v>23062.598160000001</v>
      </c>
      <c r="H169" s="3">
        <f t="shared" si="1"/>
        <v>0.55999999999767169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5960.94</v>
      </c>
      <c r="D170" s="2">
        <f>'PR-RAS'!E174</f>
        <v>5839.82</v>
      </c>
      <c r="E170" s="2">
        <v>0</v>
      </c>
      <c r="F170" s="2">
        <v>0</v>
      </c>
      <c r="G170" s="3">
        <f t="shared" si="0"/>
        <v>2981.2580199999998</v>
      </c>
      <c r="H170" s="3">
        <f t="shared" si="1"/>
        <v>0.24000000000069122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72.11</v>
      </c>
      <c r="D171" s="2">
        <f>'PR-RAS'!E175</f>
        <v>0</v>
      </c>
      <c r="E171" s="2">
        <v>0</v>
      </c>
      <c r="F171" s="2">
        <v>0</v>
      </c>
      <c r="G171" s="3">
        <f t="shared" si="0"/>
        <v>12.258700000000001</v>
      </c>
      <c r="H171" s="3">
        <f t="shared" si="1"/>
        <v>0.10999999999999943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369.04</v>
      </c>
      <c r="D173" s="2">
        <f>'PR-RAS'!E177</f>
        <v>176.62</v>
      </c>
      <c r="E173" s="2">
        <v>0</v>
      </c>
      <c r="F173" s="2">
        <v>0</v>
      </c>
      <c r="G173" s="3">
        <f t="shared" si="0"/>
        <v>124.23215999999998</v>
      </c>
      <c r="H173" s="3">
        <f t="shared" si="1"/>
        <v>0.42000000000001592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98131.23</v>
      </c>
      <c r="D174" s="2">
        <f>'PR-RAS'!E178</f>
        <v>61289.919999999998</v>
      </c>
      <c r="E174" s="2">
        <v>0</v>
      </c>
      <c r="F174" s="2">
        <v>0</v>
      </c>
      <c r="G174" s="3">
        <f t="shared" si="0"/>
        <v>38183.01511</v>
      </c>
      <c r="H174" s="3">
        <f t="shared" si="1"/>
        <v>0.30999999999767169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3435.68</v>
      </c>
      <c r="D175" s="2">
        <f>'PR-RAS'!E179</f>
        <v>2625.51</v>
      </c>
      <c r="E175" s="2">
        <v>0</v>
      </c>
      <c r="F175" s="2">
        <v>0</v>
      </c>
      <c r="G175" s="3">
        <f t="shared" si="0"/>
        <v>1511.4857999999999</v>
      </c>
      <c r="H175" s="3">
        <f t="shared" si="1"/>
        <v>0.80999999999994543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60168.94</v>
      </c>
      <c r="D176" s="2">
        <f>'PR-RAS'!E180</f>
        <v>10253.08</v>
      </c>
      <c r="E176" s="2">
        <v>0</v>
      </c>
      <c r="F176" s="2">
        <v>0</v>
      </c>
      <c r="G176" s="3">
        <f t="shared" si="0"/>
        <v>14118.1425</v>
      </c>
      <c r="H176" s="3">
        <f t="shared" si="1"/>
        <v>0.13999999999759893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1096.29</v>
      </c>
      <c r="D177" s="2">
        <f>'PR-RAS'!E181</f>
        <v>127.67</v>
      </c>
      <c r="E177" s="2">
        <v>0</v>
      </c>
      <c r="F177" s="2">
        <v>0</v>
      </c>
      <c r="G177" s="3">
        <f t="shared" si="0"/>
        <v>237.88687999999996</v>
      </c>
      <c r="H177" s="3">
        <f t="shared" si="1"/>
        <v>0.61999999999996191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12550.41</v>
      </c>
      <c r="D178" s="2">
        <f>'PR-RAS'!E182</f>
        <v>12991.89</v>
      </c>
      <c r="E178" s="2">
        <v>0</v>
      </c>
      <c r="F178" s="2">
        <v>0</v>
      </c>
      <c r="G178" s="3">
        <f t="shared" si="0"/>
        <v>6820.5516299999999</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2773.61</v>
      </c>
      <c r="D179" s="2">
        <f>'PR-RAS'!E183</f>
        <v>4760.88</v>
      </c>
      <c r="E179" s="2">
        <v>0</v>
      </c>
      <c r="F179" s="2">
        <v>0</v>
      </c>
      <c r="G179" s="3">
        <f t="shared" si="0"/>
        <v>2188.5758599999999</v>
      </c>
      <c r="H179" s="3">
        <f t="shared" si="1"/>
        <v>0.50999999999976353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5463.79</v>
      </c>
      <c r="D180" s="2">
        <f>'PR-RAS'!E184</f>
        <v>2162.87</v>
      </c>
      <c r="E180" s="2">
        <v>0</v>
      </c>
      <c r="F180" s="2">
        <v>0</v>
      </c>
      <c r="G180" s="3">
        <f t="shared" si="0"/>
        <v>1752.3258699999997</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10055.780000000001</v>
      </c>
      <c r="D181" s="2">
        <f>'PR-RAS'!E185</f>
        <v>22807.32</v>
      </c>
      <c r="E181" s="2">
        <v>0</v>
      </c>
      <c r="F181" s="2">
        <v>0</v>
      </c>
      <c r="G181" s="3">
        <f t="shared" si="0"/>
        <v>10020.675599999999</v>
      </c>
      <c r="H181" s="3">
        <f t="shared" si="1"/>
        <v>0.53999999999905413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2451.73</v>
      </c>
      <c r="D182" s="2">
        <f>'PR-RAS'!E186</f>
        <v>5560.7</v>
      </c>
      <c r="E182" s="2">
        <v>0</v>
      </c>
      <c r="F182" s="2">
        <v>0</v>
      </c>
      <c r="G182" s="3">
        <f t="shared" si="0"/>
        <v>2456.7365299999997</v>
      </c>
      <c r="H182" s="3">
        <f t="shared" si="1"/>
        <v>0.57000000000016371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135</v>
      </c>
      <c r="D183" s="2">
        <f>'PR-RAS'!E187</f>
        <v>0</v>
      </c>
      <c r="E183" s="2">
        <v>0</v>
      </c>
      <c r="F183" s="2">
        <v>0</v>
      </c>
      <c r="G183" s="3">
        <f t="shared" si="0"/>
        <v>24.57</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13019.869999999999</v>
      </c>
      <c r="D190" s="2">
        <f>'PR-RAS'!E194</f>
        <v>20680.939999999999</v>
      </c>
      <c r="E190" s="2">
        <v>0</v>
      </c>
      <c r="F190" s="2">
        <v>0</v>
      </c>
      <c r="G190" s="3">
        <f t="shared" si="0"/>
        <v>10278.150750000001</v>
      </c>
      <c r="H190" s="3">
        <f t="shared" si="1"/>
        <v>0.19000000000232831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1149.03</v>
      </c>
      <c r="D193" s="2">
        <f>'PR-RAS'!E197</f>
        <v>640.15</v>
      </c>
      <c r="E193" s="2">
        <v>0</v>
      </c>
      <c r="F193" s="2">
        <v>0</v>
      </c>
      <c r="G193" s="3">
        <f t="shared" si="0"/>
        <v>466.43135999999998</v>
      </c>
      <c r="H193" s="3">
        <f t="shared" si="1"/>
        <v>0.17999999999994998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527.09</v>
      </c>
      <c r="D194" s="2">
        <f>'PR-RAS'!E198</f>
        <v>327.84</v>
      </c>
      <c r="E194" s="2">
        <v>0</v>
      </c>
      <c r="F194" s="2">
        <v>0</v>
      </c>
      <c r="G194" s="3">
        <f t="shared" si="0"/>
        <v>228.27461</v>
      </c>
      <c r="H194" s="3">
        <f t="shared" si="1"/>
        <v>0.25000000000005684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3729.18</v>
      </c>
      <c r="D195" s="2">
        <f>'PR-RAS'!E199</f>
        <v>3552.7</v>
      </c>
      <c r="E195" s="2">
        <v>0</v>
      </c>
      <c r="F195" s="2">
        <v>0</v>
      </c>
      <c r="G195" s="3">
        <f t="shared" si="0"/>
        <v>2101.90852</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7614.57</v>
      </c>
      <c r="D197" s="2">
        <f>'PR-RAS'!E201</f>
        <v>16160.25</v>
      </c>
      <c r="E197" s="2">
        <v>0</v>
      </c>
      <c r="F197" s="2">
        <v>0</v>
      </c>
      <c r="G197" s="3">
        <f t="shared" si="0"/>
        <v>7827.2737200000001</v>
      </c>
      <c r="H197" s="3">
        <f t="shared" si="1"/>
        <v>0.68000000000029104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1260.27</v>
      </c>
      <c r="D198" s="2">
        <f>'PR-RAS'!E202</f>
        <v>475.99</v>
      </c>
      <c r="E198" s="2">
        <v>0</v>
      </c>
      <c r="F198" s="2">
        <v>0</v>
      </c>
      <c r="G198" s="3">
        <f t="shared" si="0"/>
        <v>435.81325000000004</v>
      </c>
      <c r="H198" s="3">
        <f t="shared" si="1"/>
        <v>0.27999999999997272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1260.27</v>
      </c>
      <c r="D212" s="2">
        <f>'PR-RAS'!E216</f>
        <v>475.99</v>
      </c>
      <c r="E212" s="2">
        <v>0</v>
      </c>
      <c r="F212" s="2">
        <v>0</v>
      </c>
      <c r="G212" s="3">
        <f t="shared" si="0"/>
        <v>466.78474999999997</v>
      </c>
      <c r="H212" s="3">
        <f t="shared" si="1"/>
        <v>0.27999999999997272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1232.24</v>
      </c>
      <c r="D213" s="2">
        <f>'PR-RAS'!E217</f>
        <v>472.13</v>
      </c>
      <c r="E213" s="2">
        <v>0</v>
      </c>
      <c r="F213" s="2">
        <v>0</v>
      </c>
      <c r="G213" s="3">
        <f t="shared" si="0"/>
        <v>461.41800000000001</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28.03</v>
      </c>
      <c r="D215" s="2">
        <f>'PR-RAS'!E219</f>
        <v>3.86</v>
      </c>
      <c r="E215" s="2">
        <v>0</v>
      </c>
      <c r="F215" s="2">
        <v>0</v>
      </c>
      <c r="G215" s="3">
        <f t="shared" si="0"/>
        <v>7.6505000000000001</v>
      </c>
      <c r="H215" s="3">
        <f t="shared" si="1"/>
        <v>0.17000000000000126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400</v>
      </c>
      <c r="E226" s="2">
        <v>0</v>
      </c>
      <c r="F226" s="2">
        <v>0</v>
      </c>
      <c r="G226" s="3">
        <f t="shared" si="0"/>
        <v>180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400</v>
      </c>
      <c r="E242" s="2">
        <v>0</v>
      </c>
      <c r="F242" s="2">
        <v>0</v>
      </c>
      <c r="G242" s="3">
        <f t="shared" si="0"/>
        <v>192.79999999999998</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400</v>
      </c>
      <c r="E243" s="2">
        <v>0</v>
      </c>
      <c r="F243" s="2">
        <v>0</v>
      </c>
      <c r="G243" s="3">
        <f t="shared" si="0"/>
        <v>193.6</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821.63</v>
      </c>
      <c r="D258" s="2">
        <f>'PR-RAS'!E262</f>
        <v>0</v>
      </c>
      <c r="E258" s="2">
        <v>0</v>
      </c>
      <c r="F258" s="2">
        <v>0</v>
      </c>
      <c r="G258" s="3">
        <f t="shared" si="0"/>
        <v>211.15890999999999</v>
      </c>
      <c r="H258" s="3">
        <f t="shared" si="1"/>
        <v>0.37000000000000455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821.63</v>
      </c>
      <c r="D265" s="2">
        <f>'PR-RAS'!E269</f>
        <v>0</v>
      </c>
      <c r="E265" s="2">
        <v>0</v>
      </c>
      <c r="F265" s="2">
        <v>0</v>
      </c>
      <c r="G265" s="3">
        <f t="shared" si="0"/>
        <v>216.91032000000001</v>
      </c>
      <c r="H265" s="3">
        <f t="shared" si="1"/>
        <v>0.37000000000000455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821.63</v>
      </c>
      <c r="D267" s="2">
        <f>'PR-RAS'!E271</f>
        <v>0</v>
      </c>
      <c r="E267" s="2">
        <v>0</v>
      </c>
      <c r="F267" s="2">
        <v>0</v>
      </c>
      <c r="G267" s="3">
        <f t="shared" si="0"/>
        <v>218.55358000000001</v>
      </c>
      <c r="H267" s="3">
        <f t="shared" si="1"/>
        <v>0.37000000000000455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1991322.92</v>
      </c>
      <c r="D295" s="2">
        <f>'PR-RAS'!E299</f>
        <v>2325755.6900000004</v>
      </c>
      <c r="E295" s="2">
        <v>0</v>
      </c>
      <c r="F295" s="2">
        <v>0</v>
      </c>
      <c r="G295" s="3">
        <f t="shared" si="12"/>
        <v>1952993.2842000001</v>
      </c>
      <c r="H295" s="3">
        <f t="shared" si="13"/>
        <v>0.38999999966472387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110272.00999999978</v>
      </c>
      <c r="D296" s="2">
        <f>'PR-RAS'!E300</f>
        <v>506360.98999999929</v>
      </c>
      <c r="E296" s="2">
        <v>0</v>
      </c>
      <c r="F296" s="2">
        <v>0</v>
      </c>
      <c r="G296" s="3">
        <f t="shared" si="12"/>
        <v>331283.22704999952</v>
      </c>
      <c r="H296" s="3">
        <f t="shared" si="13"/>
        <v>2.0000000484287739E-2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58285.15</v>
      </c>
      <c r="D298" s="2">
        <f>'PR-RAS'!E302</f>
        <v>38126.559999999998</v>
      </c>
      <c r="E298" s="2">
        <v>0</v>
      </c>
      <c r="F298" s="2">
        <v>0</v>
      </c>
      <c r="G298" s="3">
        <f t="shared" si="12"/>
        <v>39957.866189999993</v>
      </c>
      <c r="H298" s="3">
        <f t="shared" si="13"/>
        <v>0.5900000000037835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59.21</v>
      </c>
      <c r="D300" s="2">
        <f>'PR-RAS'!E304</f>
        <v>170944.87</v>
      </c>
      <c r="E300" s="2">
        <v>0</v>
      </c>
      <c r="F300" s="2">
        <v>0</v>
      </c>
      <c r="G300" s="3">
        <f t="shared" si="12"/>
        <v>102242.73604999999</v>
      </c>
      <c r="H300" s="3">
        <f t="shared" si="13"/>
        <v>0.34000000000465747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59.2</v>
      </c>
      <c r="D301" s="2">
        <f>'PR-RAS'!E305</f>
        <v>16891.84</v>
      </c>
      <c r="E301" s="2">
        <v>0</v>
      </c>
      <c r="F301" s="2">
        <v>0</v>
      </c>
      <c r="G301" s="3">
        <f t="shared" si="12"/>
        <v>10152.864</v>
      </c>
      <c r="H301" s="3">
        <f t="shared" si="13"/>
        <v>0.35999999999985732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1001</v>
      </c>
      <c r="E303" s="2">
        <v>0</v>
      </c>
      <c r="F303" s="2">
        <v>0</v>
      </c>
      <c r="G303" s="3">
        <f t="shared" si="12"/>
        <v>604.60399999999993</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1001</v>
      </c>
      <c r="E316" s="2">
        <v>0</v>
      </c>
      <c r="F316" s="2">
        <v>0</v>
      </c>
      <c r="G316" s="3">
        <f t="shared" si="12"/>
        <v>630.63</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1001</v>
      </c>
      <c r="E322" s="2">
        <v>0</v>
      </c>
      <c r="F322" s="2">
        <v>0</v>
      </c>
      <c r="G322" s="3">
        <f t="shared" si="12"/>
        <v>642.64200000000005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1001</v>
      </c>
      <c r="E329" s="2">
        <v>0</v>
      </c>
      <c r="F329" s="2">
        <v>0</v>
      </c>
      <c r="G329" s="3">
        <f t="shared" si="12"/>
        <v>656.65600000000006</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129405.70999999999</v>
      </c>
      <c r="D355" s="2">
        <f>'PR-RAS'!E360</f>
        <v>721685.1</v>
      </c>
      <c r="E355" s="2">
        <v>0</v>
      </c>
      <c r="F355" s="2">
        <v>0</v>
      </c>
      <c r="G355" s="3">
        <f t="shared" si="12"/>
        <v>556762.67213999992</v>
      </c>
      <c r="H355" s="3">
        <f t="shared" si="13"/>
        <v>0.38999999998486601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129405.70999999999</v>
      </c>
      <c r="D368" s="2">
        <f>'PR-RAS'!E373</f>
        <v>79029.66</v>
      </c>
      <c r="E368" s="2">
        <v>0</v>
      </c>
      <c r="F368" s="2">
        <v>0</v>
      </c>
      <c r="G368" s="3">
        <f t="shared" si="12"/>
        <v>105499.66601000002</v>
      </c>
      <c r="H368" s="3">
        <f t="shared" si="13"/>
        <v>0.63000000000465661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93669.05</v>
      </c>
      <c r="D369" s="2">
        <f>'PR-RAS'!E374</f>
        <v>0</v>
      </c>
      <c r="E369" s="2">
        <v>0</v>
      </c>
      <c r="F369" s="2">
        <v>0</v>
      </c>
      <c r="G369" s="3">
        <f t="shared" si="12"/>
        <v>34470.210400000004</v>
      </c>
      <c r="H369" s="3">
        <f t="shared" si="13"/>
        <v>5.0000000002910383E-2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93669.05</v>
      </c>
      <c r="D371" s="2">
        <f>'PR-RAS'!E376</f>
        <v>0</v>
      </c>
      <c r="E371" s="2">
        <v>0</v>
      </c>
      <c r="F371" s="2">
        <v>0</v>
      </c>
      <c r="G371" s="3">
        <f t="shared" si="12"/>
        <v>34657.548499999997</v>
      </c>
      <c r="H371" s="3">
        <f t="shared" si="13"/>
        <v>5.0000000002910383E-2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3429.79</v>
      </c>
      <c r="D374" s="2">
        <f>'PR-RAS'!E379</f>
        <v>44291.33</v>
      </c>
      <c r="E374" s="2">
        <v>0</v>
      </c>
      <c r="F374" s="2">
        <v>0</v>
      </c>
      <c r="G374" s="3">
        <f t="shared" si="12"/>
        <v>34320.64385</v>
      </c>
      <c r="H374" s="3">
        <f t="shared" si="13"/>
        <v>0.54000000000178261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1266</v>
      </c>
      <c r="D375" s="2">
        <f>'PR-RAS'!E380</f>
        <v>25804.1</v>
      </c>
      <c r="E375" s="2">
        <v>0</v>
      </c>
      <c r="F375" s="2">
        <v>0</v>
      </c>
      <c r="G375" s="3">
        <f t="shared" si="12"/>
        <v>19774.950799999999</v>
      </c>
      <c r="H375" s="3">
        <f t="shared" si="13"/>
        <v>9.9999999998544808E-2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9581.76</v>
      </c>
      <c r="E377" s="2">
        <v>0</v>
      </c>
      <c r="F377" s="2">
        <v>0</v>
      </c>
      <c r="G377" s="3">
        <f t="shared" si="12"/>
        <v>7205.4835199999998</v>
      </c>
      <c r="H377" s="3">
        <f t="shared" si="13"/>
        <v>0.23999999999978172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2163.79</v>
      </c>
      <c r="D381" s="2">
        <f>'PR-RAS'!E386</f>
        <v>8905.4699999999993</v>
      </c>
      <c r="E381" s="2">
        <v>0</v>
      </c>
      <c r="F381" s="2">
        <v>0</v>
      </c>
      <c r="G381" s="3">
        <f t="shared" si="12"/>
        <v>7590.3973999999998</v>
      </c>
      <c r="H381" s="3">
        <f t="shared" si="13"/>
        <v>0.67999999999938154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32306.87</v>
      </c>
      <c r="D388" s="2">
        <f>'PR-RAS'!E393</f>
        <v>34738.33</v>
      </c>
      <c r="E388" s="2">
        <v>0</v>
      </c>
      <c r="F388" s="2">
        <v>0</v>
      </c>
      <c r="G388" s="3">
        <f t="shared" si="12"/>
        <v>39390.226110000003</v>
      </c>
      <c r="H388" s="3">
        <f t="shared" si="13"/>
        <v>0.46000000000276486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32306.87</v>
      </c>
      <c r="D389" s="2">
        <f>'PR-RAS'!E394</f>
        <v>34738.33</v>
      </c>
      <c r="E389" s="2">
        <v>0</v>
      </c>
      <c r="F389" s="2">
        <v>0</v>
      </c>
      <c r="G389" s="3">
        <f t="shared" si="12"/>
        <v>39492.009640000004</v>
      </c>
      <c r="H389" s="3">
        <f t="shared" si="13"/>
        <v>0.46000000000276486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642655.43999999994</v>
      </c>
      <c r="E407" s="2">
        <v>0</v>
      </c>
      <c r="F407" s="2">
        <v>0</v>
      </c>
      <c r="G407" s="3">
        <f t="shared" si="12"/>
        <v>521836.21727999998</v>
      </c>
      <c r="H407" s="3">
        <f t="shared" si="13"/>
        <v>0.43999999994412065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642655.43999999994</v>
      </c>
      <c r="E408" s="2">
        <v>0</v>
      </c>
      <c r="F408" s="2">
        <v>0</v>
      </c>
      <c r="G408" s="3">
        <f t="shared" si="12"/>
        <v>523121.52815999993</v>
      </c>
      <c r="H408" s="3">
        <f t="shared" si="13"/>
        <v>0.43999999994412065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129405.70999999999</v>
      </c>
      <c r="D413" s="2">
        <f>'PR-RAS'!E418</f>
        <v>720684.1</v>
      </c>
      <c r="E413" s="2">
        <v>0</v>
      </c>
      <c r="F413" s="2">
        <v>0</v>
      </c>
      <c r="G413" s="3">
        <f t="shared" si="12"/>
        <v>647158.85091999988</v>
      </c>
      <c r="H413" s="3">
        <f t="shared" si="13"/>
        <v>0.38999999998486601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2101594.9299999997</v>
      </c>
      <c r="D417" s="2">
        <f>'PR-RAS'!E422</f>
        <v>2833117.6799999997</v>
      </c>
      <c r="E417" s="2">
        <v>0</v>
      </c>
      <c r="F417" s="2">
        <v>0</v>
      </c>
      <c r="G417" s="3">
        <f t="shared" si="12"/>
        <v>3231417.4006399997</v>
      </c>
      <c r="H417" s="3">
        <f t="shared" si="13"/>
        <v>0.39000000059604645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2120728.63</v>
      </c>
      <c r="D418" s="2">
        <f>'PR-RAS'!E423</f>
        <v>3047440.7900000005</v>
      </c>
      <c r="E418" s="2">
        <v>0</v>
      </c>
      <c r="F418" s="2">
        <v>0</v>
      </c>
      <c r="G418" s="3">
        <f t="shared" si="12"/>
        <v>3425909.4575700001</v>
      </c>
      <c r="H418" s="3">
        <f t="shared" si="13"/>
        <v>0.57999999960884452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19133.700000000186</v>
      </c>
      <c r="D420" s="2">
        <f>'PR-RAS'!E425</f>
        <v>214323.1100000008</v>
      </c>
      <c r="E420" s="2">
        <v>0</v>
      </c>
      <c r="F420" s="2">
        <v>0</v>
      </c>
      <c r="G420" s="3">
        <f t="shared" si="12"/>
        <v>187619.78648000074</v>
      </c>
      <c r="H420" s="3">
        <f t="shared" si="13"/>
        <v>0.4100000006146729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58285.15</v>
      </c>
      <c r="D421" s="2">
        <f>'PR-RAS'!E426</f>
        <v>38126.559999999998</v>
      </c>
      <c r="E421" s="2">
        <v>0</v>
      </c>
      <c r="F421" s="2">
        <v>0</v>
      </c>
      <c r="G421" s="3">
        <f t="shared" si="12"/>
        <v>56506.073399999994</v>
      </c>
      <c r="H421" s="3">
        <f t="shared" si="13"/>
        <v>0.5900000000037835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59.21</v>
      </c>
      <c r="D423" s="2">
        <f>'PR-RAS'!E428</f>
        <v>170944.87</v>
      </c>
      <c r="E423" s="2">
        <v>0</v>
      </c>
      <c r="F423" s="2">
        <v>0</v>
      </c>
      <c r="G423" s="3">
        <f t="shared" si="12"/>
        <v>144302.45689999999</v>
      </c>
      <c r="H423" s="3">
        <f t="shared" si="13"/>
        <v>0.34000000000465747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2101594.9299999997</v>
      </c>
      <c r="D637" s="2">
        <f>'PR-RAS'!E643</f>
        <v>2833117.6799999997</v>
      </c>
      <c r="E637" s="2">
        <v>0</v>
      </c>
      <c r="F637" s="2">
        <v>0</v>
      </c>
      <c r="G637" s="3">
        <f t="shared" si="14"/>
        <v>4940340.0644399999</v>
      </c>
      <c r="H637" s="3">
        <f t="shared" si="15"/>
        <v>0.39000000059604645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2120728.63</v>
      </c>
      <c r="D638" s="2">
        <f>'PR-RAS'!E644</f>
        <v>3047440.7900000005</v>
      </c>
      <c r="E638" s="2">
        <v>0</v>
      </c>
      <c r="F638" s="2">
        <v>0</v>
      </c>
      <c r="G638" s="3">
        <f t="shared" si="14"/>
        <v>5233343.7037700005</v>
      </c>
      <c r="H638" s="3">
        <f t="shared" si="15"/>
        <v>0.57999999960884452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19133.700000000186</v>
      </c>
      <c r="D640" s="2">
        <f>'PR-RAS'!E646</f>
        <v>214323.1100000008</v>
      </c>
      <c r="E640" s="2">
        <v>0</v>
      </c>
      <c r="F640" s="2">
        <v>0</v>
      </c>
      <c r="G640" s="3">
        <f t="shared" si="14"/>
        <v>286131.36888000113</v>
      </c>
      <c r="H640" s="3">
        <f t="shared" si="15"/>
        <v>0.4100000006146729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58285.15</v>
      </c>
      <c r="D641" s="2">
        <f>'PR-RAS'!E647</f>
        <v>38126.559999999998</v>
      </c>
      <c r="E641" s="2">
        <v>0</v>
      </c>
      <c r="F641" s="2">
        <v>0</v>
      </c>
      <c r="G641" s="3">
        <f t="shared" si="14"/>
        <v>86104.492799999993</v>
      </c>
      <c r="H641" s="3">
        <f t="shared" si="15"/>
        <v>0.5900000000037835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39151.449999999815</v>
      </c>
      <c r="D643" s="2">
        <f>'PR-RAS'!E649</f>
        <v>0</v>
      </c>
      <c r="E643" s="2">
        <v>0</v>
      </c>
      <c r="F643" s="2">
        <v>0</v>
      </c>
      <c r="G643" s="3">
        <f t="shared" si="14"/>
        <v>25135.230899999882</v>
      </c>
      <c r="H643" s="3">
        <f t="shared" si="15"/>
        <v>0.44999999981519068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176196.5500000008</v>
      </c>
      <c r="E644" s="2">
        <v>0</v>
      </c>
      <c r="F644" s="2">
        <v>0</v>
      </c>
      <c r="G644" s="3">
        <f t="shared" si="14"/>
        <v>226588.76330000104</v>
      </c>
      <c r="H644" s="3">
        <f t="shared" si="15"/>
        <v>0.44999999919673428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144354.76</v>
      </c>
      <c r="D645" s="2">
        <f>'PR-RAS'!E651</f>
        <v>0</v>
      </c>
      <c r="E645" s="2">
        <v>0</v>
      </c>
      <c r="F645" s="2">
        <v>0</v>
      </c>
      <c r="G645" s="3">
        <f t="shared" si="14"/>
        <v>92964.465440000014</v>
      </c>
      <c r="H645" s="3">
        <f t="shared" si="15"/>
        <v>0.23999999999068677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84081.62</v>
      </c>
      <c r="D646" s="2">
        <f>'PR-RAS'!E653</f>
        <v>60781.809999999939</v>
      </c>
      <c r="E646" s="2">
        <v>0</v>
      </c>
      <c r="F646" s="2">
        <v>0</v>
      </c>
      <c r="G646" s="3">
        <f t="shared" si="14"/>
        <v>132641.17979999993</v>
      </c>
      <c r="H646" s="3">
        <f t="shared" si="15"/>
        <v>0.57000000006519258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556608.1</v>
      </c>
      <c r="D647" s="2">
        <f>'PR-RAS'!E654</f>
        <v>749890.76</v>
      </c>
      <c r="E647" s="2">
        <v>0</v>
      </c>
      <c r="F647" s="2">
        <v>0</v>
      </c>
      <c r="G647" s="3">
        <f t="shared" si="14"/>
        <v>1328427.6945200001</v>
      </c>
      <c r="H647" s="3">
        <f t="shared" si="15"/>
        <v>0.33999999996740371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579907.91</v>
      </c>
      <c r="D648" s="2">
        <f>'PR-RAS'!E655</f>
        <v>810672.57</v>
      </c>
      <c r="E648" s="2">
        <v>0</v>
      </c>
      <c r="F648" s="2">
        <v>0</v>
      </c>
      <c r="G648" s="3">
        <f t="shared" si="14"/>
        <v>1424210.7233499999</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60781.809999999939</v>
      </c>
      <c r="D649" s="2">
        <f>'PR-RAS'!E656</f>
        <v>0</v>
      </c>
      <c r="E649" s="2">
        <v>0</v>
      </c>
      <c r="F649" s="2">
        <v>0</v>
      </c>
      <c r="G649" s="3">
        <f t="shared" si="14"/>
        <v>39386.612879999964</v>
      </c>
      <c r="H649" s="3">
        <f t="shared" si="15"/>
        <v>0.19000000006053597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78</v>
      </c>
      <c r="E651" s="2">
        <v>0</v>
      </c>
      <c r="F651" s="2">
        <v>0</v>
      </c>
      <c r="G651" s="3">
        <f t="shared" si="14"/>
        <v>148.20000000000002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65</v>
      </c>
      <c r="E653" s="2">
        <v>0</v>
      </c>
      <c r="F653" s="2">
        <v>0</v>
      </c>
      <c r="G653" s="3">
        <f t="shared" si="14"/>
        <v>123.22800000000001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58</v>
      </c>
      <c r="D662" s="2">
        <f>'PR-RAS'!E669</f>
        <v>0</v>
      </c>
      <c r="E662" s="2">
        <v>0</v>
      </c>
      <c r="F662" s="2">
        <v>0</v>
      </c>
      <c r="G662" s="3">
        <f t="shared" si="14"/>
        <v>38.338000000000001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4566.6000000000004</v>
      </c>
      <c r="E664" s="2">
        <v>0</v>
      </c>
      <c r="F664" s="2">
        <v>0</v>
      </c>
      <c r="G664" s="3">
        <f t="shared" si="14"/>
        <v>6055.3116000000009</v>
      </c>
      <c r="H664" s="3">
        <f t="shared" si="15"/>
        <v>0.3999999999996362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1665261.85</v>
      </c>
      <c r="D676" s="2">
        <f>'PR-RAS'!E683</f>
        <v>1817300.35</v>
      </c>
      <c r="E676" s="2">
        <v>0</v>
      </c>
      <c r="F676" s="2">
        <v>0</v>
      </c>
      <c r="G676" s="3">
        <f t="shared" si="14"/>
        <v>3577407.2212500009</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6834.03</v>
      </c>
      <c r="E677" s="2">
        <v>0</v>
      </c>
      <c r="F677" s="2">
        <v>0</v>
      </c>
      <c r="G677" s="3">
        <f t="shared" si="14"/>
        <v>9239.6085600000006</v>
      </c>
      <c r="H677" s="3">
        <f t="shared" si="15"/>
        <v>2.9999999999745341E-2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30925.01</v>
      </c>
      <c r="D678" s="2">
        <f>'PR-RAS'!E685</f>
        <v>32448.02</v>
      </c>
      <c r="E678" s="2">
        <v>0</v>
      </c>
      <c r="F678" s="2">
        <v>0</v>
      </c>
      <c r="G678" s="3">
        <f t="shared" si="14"/>
        <v>64870.85085000001</v>
      </c>
      <c r="H678" s="3">
        <f t="shared" si="15"/>
        <v>2.9999999998835847E-2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29490.7</v>
      </c>
      <c r="D679" s="2">
        <f>'PR-RAS'!E686</f>
        <v>0</v>
      </c>
      <c r="E679" s="2">
        <v>0</v>
      </c>
      <c r="F679" s="2">
        <v>0</v>
      </c>
      <c r="G679" s="3">
        <f t="shared" si="14"/>
        <v>19994.694600000003</v>
      </c>
      <c r="H679" s="3">
        <f t="shared" si="15"/>
        <v>0.2999999999992724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25517.19</v>
      </c>
      <c r="D696" s="2">
        <f>'PR-RAS'!E703</f>
        <v>0</v>
      </c>
      <c r="E696" s="2">
        <v>0</v>
      </c>
      <c r="F696" s="2">
        <v>0</v>
      </c>
      <c r="G696" s="3">
        <f t="shared" si="14"/>
        <v>17734.447049999999</v>
      </c>
      <c r="H696" s="3">
        <f t="shared" si="15"/>
        <v>0.18999999999869033</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57036.59</v>
      </c>
      <c r="D717" s="2">
        <f>'PR-RAS'!E724</f>
        <v>112962.5</v>
      </c>
      <c r="E717" s="2">
        <v>0</v>
      </c>
      <c r="F717" s="2">
        <v>0</v>
      </c>
      <c r="G717" s="3">
        <f t="shared" si="14"/>
        <v>202600.49843999997</v>
      </c>
      <c r="H717" s="3">
        <f t="shared" si="15"/>
        <v>0.91000000000349246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2218.62</v>
      </c>
      <c r="D725" s="2">
        <f>'PR-RAS'!E732</f>
        <v>0</v>
      </c>
      <c r="E725" s="2">
        <v>0</v>
      </c>
      <c r="F725" s="2">
        <v>0</v>
      </c>
      <c r="G725" s="3">
        <f t="shared" si="14"/>
        <v>1606.2808799999998</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34939.269999999997</v>
      </c>
      <c r="D727" s="2">
        <f>'PR-RAS'!E734</f>
        <v>40790.58</v>
      </c>
      <c r="E727" s="2">
        <v>0</v>
      </c>
      <c r="F727" s="2">
        <v>0</v>
      </c>
      <c r="G727" s="3">
        <f t="shared" si="14"/>
        <v>84593.832179999998</v>
      </c>
      <c r="H727" s="3">
        <f t="shared" si="15"/>
        <v>0.68999999999505235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4117.3</v>
      </c>
      <c r="D729" s="2">
        <f>'PR-RAS'!E736</f>
        <v>912.72</v>
      </c>
      <c r="E729" s="2">
        <v>0</v>
      </c>
      <c r="F729" s="2">
        <v>0</v>
      </c>
      <c r="G729" s="3">
        <f t="shared" si="14"/>
        <v>4326.3147199999994</v>
      </c>
      <c r="H729" s="3">
        <f t="shared" si="15"/>
        <v>0.58000000000015461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462.84</v>
      </c>
      <c r="D731" s="2">
        <f>'PR-RAS'!E738</f>
        <v>485.25</v>
      </c>
      <c r="E731" s="2">
        <v>0</v>
      </c>
      <c r="F731" s="2">
        <v>0</v>
      </c>
      <c r="G731" s="3">
        <f t="shared" si="14"/>
        <v>1046.3381999999999</v>
      </c>
      <c r="H731" s="3">
        <f t="shared" si="15"/>
        <v>0.41000000000002501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2910</v>
      </c>
      <c r="E737" s="2">
        <v>0</v>
      </c>
      <c r="F737" s="2">
        <v>0</v>
      </c>
      <c r="G737" s="3">
        <f t="shared" si="28"/>
        <v>4283.5199999999995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821.63</v>
      </c>
      <c r="D848" s="2">
        <f>'PR-RAS'!E855</f>
        <v>0</v>
      </c>
      <c r="E848" s="2">
        <v>0</v>
      </c>
      <c r="F848" s="2">
        <v>0</v>
      </c>
      <c r="G848" s="3">
        <f t="shared" si="34"/>
        <v>695.92061000000001</v>
      </c>
      <c r="H848" s="3">
        <f t="shared" si="35"/>
        <v>0.37000000000000455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3026605.1</v>
      </c>
      <c r="D1011" s="7">
        <f>BILANCA!E6</f>
        <v>3675836.2499999995</v>
      </c>
      <c r="E1011" s="7">
        <v>0</v>
      </c>
      <c r="F1011" s="7">
        <v>0</v>
      </c>
      <c r="G1011" s="8">
        <f t="shared" ref="G1011:G1306" si="38">B1011/1000*C1011+B1011/500*D1011</f>
        <v>10378.277599999999</v>
      </c>
      <c r="H1011" s="8">
        <f t="shared" si="35"/>
        <v>0.34999999962747097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2797141.5</v>
      </c>
      <c r="D1012" s="2">
        <f>BILANCA!E7</f>
        <v>3436253.1699999995</v>
      </c>
      <c r="E1012" s="2">
        <v>0</v>
      </c>
      <c r="F1012" s="2">
        <v>0</v>
      </c>
      <c r="G1012" s="3">
        <f t="shared" si="38"/>
        <v>19339.295679999999</v>
      </c>
      <c r="H1012" s="3">
        <f t="shared" si="35"/>
        <v>0.66999999945983291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5203.28</v>
      </c>
      <c r="D1013" s="2">
        <f>BILANCA!E8</f>
        <v>5203.28</v>
      </c>
      <c r="E1013" s="2">
        <v>0</v>
      </c>
      <c r="F1013" s="2">
        <v>0</v>
      </c>
      <c r="G1013" s="3">
        <f t="shared" si="38"/>
        <v>46.829520000000002</v>
      </c>
      <c r="H1013" s="3">
        <f t="shared" si="35"/>
        <v>0.55999999999949068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5203.28</v>
      </c>
      <c r="D1014" s="2">
        <f>BILANCA!E9</f>
        <v>5203.28</v>
      </c>
      <c r="E1014" s="2">
        <v>0</v>
      </c>
      <c r="F1014" s="2">
        <v>0</v>
      </c>
      <c r="G1014" s="3">
        <f t="shared" si="38"/>
        <v>62.439359999999994</v>
      </c>
      <c r="H1014" s="3">
        <f t="shared" si="35"/>
        <v>0.55999999999949068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2682150.9200000004</v>
      </c>
      <c r="D1017" s="2">
        <f>BILANCA!E12</f>
        <v>3321262.59</v>
      </c>
      <c r="E1017" s="2">
        <v>0</v>
      </c>
      <c r="F1017" s="2">
        <v>0</v>
      </c>
      <c r="G1017" s="3">
        <f t="shared" si="38"/>
        <v>65272.732700000008</v>
      </c>
      <c r="H1017" s="3">
        <f t="shared" si="35"/>
        <v>0.48999999975785613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2491100.2400000002</v>
      </c>
      <c r="D1018" s="2">
        <f>BILANCA!E13</f>
        <v>3087192.3499999996</v>
      </c>
      <c r="E1018" s="2">
        <v>0</v>
      </c>
      <c r="F1018" s="2">
        <v>0</v>
      </c>
      <c r="G1018" s="3">
        <f t="shared" si="38"/>
        <v>69323.879520000002</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3716586.87</v>
      </c>
      <c r="D1020" s="2">
        <f>BILANCA!E15</f>
        <v>4359242.3099999996</v>
      </c>
      <c r="E1020" s="2">
        <v>0</v>
      </c>
      <c r="F1020" s="2">
        <v>0</v>
      </c>
      <c r="G1020" s="3">
        <f t="shared" si="38"/>
        <v>124350.71489999999</v>
      </c>
      <c r="H1020" s="3">
        <f t="shared" si="35"/>
        <v>0.43999999947845936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1225486.6299999999</v>
      </c>
      <c r="D1023" s="2">
        <f>BILANCA!E18</f>
        <v>1272049.96</v>
      </c>
      <c r="E1023" s="2">
        <v>0</v>
      </c>
      <c r="F1023" s="2">
        <v>0</v>
      </c>
      <c r="G1023" s="3">
        <f t="shared" si="38"/>
        <v>49004.62515</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73471.240000000107</v>
      </c>
      <c r="D1024" s="2">
        <f>BILANCA!E19</f>
        <v>100062.33000000002</v>
      </c>
      <c r="E1024" s="2">
        <v>0</v>
      </c>
      <c r="F1024" s="2">
        <v>0</v>
      </c>
      <c r="G1024" s="3">
        <f t="shared" si="38"/>
        <v>3830.3426000000022</v>
      </c>
      <c r="H1024" s="3">
        <f t="shared" si="35"/>
        <v>0.57000000012340024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304807.87</v>
      </c>
      <c r="D1025" s="2">
        <f>BILANCA!E20</f>
        <v>330611.96999999997</v>
      </c>
      <c r="E1025" s="2">
        <v>0</v>
      </c>
      <c r="F1025" s="2">
        <v>0</v>
      </c>
      <c r="G1025" s="3">
        <f t="shared" si="38"/>
        <v>14490.477149999999</v>
      </c>
      <c r="H1025" s="3">
        <f t="shared" si="35"/>
        <v>0.16000000003259629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45065.26</v>
      </c>
      <c r="D1026" s="2">
        <f>BILANCA!E21</f>
        <v>45065.26</v>
      </c>
      <c r="E1026" s="2">
        <v>0</v>
      </c>
      <c r="F1026" s="2">
        <v>0</v>
      </c>
      <c r="G1026" s="3">
        <f t="shared" si="38"/>
        <v>2163.1324800000002</v>
      </c>
      <c r="H1026" s="3">
        <f t="shared" si="35"/>
        <v>0.52000000000407454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17205.580000000002</v>
      </c>
      <c r="D1027" s="2">
        <f>BILANCA!E22</f>
        <v>26787.34</v>
      </c>
      <c r="E1027" s="2">
        <v>0</v>
      </c>
      <c r="F1027" s="2">
        <v>0</v>
      </c>
      <c r="G1027" s="3">
        <f t="shared" si="38"/>
        <v>1203.2644200000002</v>
      </c>
      <c r="H1027" s="3">
        <f t="shared" si="35"/>
        <v>0.75999999999839929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4515.71</v>
      </c>
      <c r="D1029" s="2">
        <f>BILANCA!E24</f>
        <v>4515.71</v>
      </c>
      <c r="E1029" s="2">
        <v>0</v>
      </c>
      <c r="F1029" s="2">
        <v>0</v>
      </c>
      <c r="G1029" s="3">
        <f t="shared" si="38"/>
        <v>257.39546999999999</v>
      </c>
      <c r="H1029" s="3">
        <f t="shared" si="35"/>
        <v>0.57999999999992724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11434.83</v>
      </c>
      <c r="D1030" s="2">
        <f>BILANCA!E25</f>
        <v>11434.83</v>
      </c>
      <c r="E1030" s="2">
        <v>0</v>
      </c>
      <c r="F1030" s="2">
        <v>0</v>
      </c>
      <c r="G1030" s="3">
        <f t="shared" si="38"/>
        <v>686.08979999999997</v>
      </c>
      <c r="H1030" s="3">
        <f t="shared" si="35"/>
        <v>0.34000000000014552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63255.9</v>
      </c>
      <c r="D1031" s="2">
        <f>BILANCA!E26</f>
        <v>72161.37</v>
      </c>
      <c r="E1031" s="2">
        <v>0</v>
      </c>
      <c r="F1031" s="2">
        <v>0</v>
      </c>
      <c r="G1031" s="3">
        <f t="shared" si="38"/>
        <v>4359.1514399999996</v>
      </c>
      <c r="H1031" s="3">
        <f t="shared" si="35"/>
        <v>0.4699999999938882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372813.91</v>
      </c>
      <c r="D1033" s="2">
        <f>BILANCA!E28</f>
        <v>390514.15</v>
      </c>
      <c r="E1033" s="2">
        <v>0</v>
      </c>
      <c r="F1033" s="2">
        <v>0</v>
      </c>
      <c r="G1033" s="3">
        <f t="shared" si="38"/>
        <v>26538.37083</v>
      </c>
      <c r="H1033" s="3">
        <f t="shared" si="35"/>
        <v>0.24000000004889444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117579.43999999999</v>
      </c>
      <c r="D1040" s="2">
        <f>BILANCA!E35</f>
        <v>134007.91</v>
      </c>
      <c r="E1040" s="2">
        <v>0</v>
      </c>
      <c r="F1040" s="2">
        <v>0</v>
      </c>
      <c r="G1040" s="3">
        <f t="shared" si="38"/>
        <v>11567.857799999998</v>
      </c>
      <c r="H1040" s="3">
        <f t="shared" si="35"/>
        <v>0.52999999998428393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197889.96</v>
      </c>
      <c r="D1041" s="2">
        <f>BILANCA!E36</f>
        <v>232628.29</v>
      </c>
      <c r="E1041" s="2">
        <v>0</v>
      </c>
      <c r="F1041" s="2">
        <v>0</v>
      </c>
      <c r="G1041" s="3">
        <f t="shared" si="38"/>
        <v>20557.542740000001</v>
      </c>
      <c r="H1041" s="3">
        <f t="shared" si="35"/>
        <v>0.33000000001629815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80310.52</v>
      </c>
      <c r="D1045" s="2">
        <f>BILANCA!E40</f>
        <v>98620.38</v>
      </c>
      <c r="E1045" s="2">
        <v>0</v>
      </c>
      <c r="F1045" s="2">
        <v>0</v>
      </c>
      <c r="G1045" s="3">
        <f t="shared" si="38"/>
        <v>9714.2948000000015</v>
      </c>
      <c r="H1045" s="3">
        <f t="shared" si="35"/>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249.52</v>
      </c>
      <c r="D1047" s="2">
        <f>BILANCA!E42</f>
        <v>249.52</v>
      </c>
      <c r="E1047" s="2">
        <v>0</v>
      </c>
      <c r="F1047" s="2">
        <v>0</v>
      </c>
      <c r="G1047" s="3">
        <f t="shared" si="38"/>
        <v>27.696719999999999</v>
      </c>
      <c r="H1047" s="3">
        <f t="shared" si="35"/>
        <v>0.95999999999997954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249.52</v>
      </c>
      <c r="D1049" s="2">
        <f>BILANCA!E44</f>
        <v>249.52</v>
      </c>
      <c r="E1049" s="2">
        <v>0</v>
      </c>
      <c r="F1049" s="2">
        <v>0</v>
      </c>
      <c r="G1049" s="3">
        <f t="shared" si="38"/>
        <v>29.193840000000002</v>
      </c>
      <c r="H1049" s="3">
        <f t="shared" si="35"/>
        <v>0.95999999999997954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3519.86</v>
      </c>
      <c r="D1052" s="2">
        <f>BILANCA!E47</f>
        <v>3519.86</v>
      </c>
      <c r="E1052" s="2">
        <v>0</v>
      </c>
      <c r="F1052" s="2">
        <v>0</v>
      </c>
      <c r="G1052" s="3">
        <f t="shared" si="38"/>
        <v>443.50236000000007</v>
      </c>
      <c r="H1052" s="3">
        <f t="shared" si="35"/>
        <v>0.27999999999974534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3519.86</v>
      </c>
      <c r="D1055" s="2">
        <f>BILANCA!E50</f>
        <v>3519.86</v>
      </c>
      <c r="E1055" s="2">
        <v>0</v>
      </c>
      <c r="F1055" s="2">
        <v>0</v>
      </c>
      <c r="G1055" s="3">
        <f t="shared" si="38"/>
        <v>475.18110000000001</v>
      </c>
      <c r="H1055" s="3">
        <f t="shared" si="35"/>
        <v>0.27999999999974534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1.0000000002037268E-2</v>
      </c>
      <c r="D1057" s="2">
        <f>BILANCA!E52</f>
        <v>1.0000000002037268E-2</v>
      </c>
      <c r="E1057" s="2">
        <v>0</v>
      </c>
      <c r="F1057" s="2">
        <v>0</v>
      </c>
      <c r="G1057" s="3">
        <f t="shared" si="38"/>
        <v>1.4100000002872548E-3</v>
      </c>
      <c r="H1057" s="3">
        <f t="shared" si="35"/>
        <v>2.0000000004074536E-2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64149.04</v>
      </c>
      <c r="D1059" s="2">
        <f>BILANCA!E54</f>
        <v>64149.04</v>
      </c>
      <c r="E1059" s="2">
        <v>0</v>
      </c>
      <c r="F1059" s="2">
        <v>0</v>
      </c>
      <c r="G1059" s="3">
        <f t="shared" si="38"/>
        <v>9429.908879999999</v>
      </c>
      <c r="H1059" s="3">
        <f t="shared" si="35"/>
        <v>8.000000000174623E-2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64149.03</v>
      </c>
      <c r="D1060" s="2">
        <f>BILANCA!E55</f>
        <v>64149.03</v>
      </c>
      <c r="E1060" s="2">
        <v>0</v>
      </c>
      <c r="F1060" s="2">
        <v>0</v>
      </c>
      <c r="G1060" s="3">
        <f t="shared" si="38"/>
        <v>9622.3545000000013</v>
      </c>
      <c r="H1060" s="3">
        <f t="shared" si="35"/>
        <v>5.9999999997671694E-2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109787.29</v>
      </c>
      <c r="D1061" s="2">
        <f>BILANCA!E56</f>
        <v>109787.29</v>
      </c>
      <c r="E1061" s="2">
        <v>0</v>
      </c>
      <c r="F1061" s="2">
        <v>0</v>
      </c>
      <c r="G1061" s="3">
        <f t="shared" si="38"/>
        <v>16797.455369999996</v>
      </c>
      <c r="H1061" s="3">
        <f t="shared" si="35"/>
        <v>0.57999999998719431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109787.29</v>
      </c>
      <c r="D1062" s="2">
        <f>BILANCA!E57</f>
        <v>109787.29</v>
      </c>
      <c r="E1062" s="2">
        <v>0</v>
      </c>
      <c r="F1062" s="2">
        <v>0</v>
      </c>
      <c r="G1062" s="3">
        <f t="shared" si="38"/>
        <v>17126.817239999997</v>
      </c>
      <c r="H1062" s="3">
        <f t="shared" si="35"/>
        <v>0.57999999998719431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229463.6</v>
      </c>
      <c r="D1074" s="2">
        <f>BILANCA!E69</f>
        <v>239583.08000000002</v>
      </c>
      <c r="E1074" s="2">
        <v>0</v>
      </c>
      <c r="F1074" s="2">
        <v>0</v>
      </c>
      <c r="G1074" s="3">
        <f t="shared" si="38"/>
        <v>45352.304640000002</v>
      </c>
      <c r="H1074" s="3">
        <f t="shared" si="35"/>
        <v>0.48000000001047738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60781.81</v>
      </c>
      <c r="D1075" s="2">
        <f>BILANCA!E70</f>
        <v>0</v>
      </c>
      <c r="E1075" s="2">
        <v>0</v>
      </c>
      <c r="F1075" s="2">
        <v>0</v>
      </c>
      <c r="G1075" s="3">
        <f t="shared" si="38"/>
        <v>3950.81765</v>
      </c>
      <c r="H1075" s="3">
        <f t="shared" si="35"/>
        <v>0.19000000000232831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60614.03</v>
      </c>
      <c r="D1076" s="2">
        <f>BILANCA!E71</f>
        <v>0</v>
      </c>
      <c r="E1076" s="2">
        <v>0</v>
      </c>
      <c r="F1076" s="2">
        <v>0</v>
      </c>
      <c r="G1076" s="3">
        <f t="shared" si="38"/>
        <v>4000.5259799999999</v>
      </c>
      <c r="H1076" s="3">
        <f t="shared" si="35"/>
        <v>2.9999999998835847E-2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60614.03</v>
      </c>
      <c r="D1078" s="2">
        <f>BILANCA!E73</f>
        <v>0</v>
      </c>
      <c r="E1078" s="2">
        <v>0</v>
      </c>
      <c r="F1078" s="2">
        <v>0</v>
      </c>
      <c r="G1078" s="3">
        <f t="shared" si="38"/>
        <v>4121.7540399999998</v>
      </c>
      <c r="H1078" s="3">
        <f t="shared" si="35"/>
        <v>2.9999999998835847E-2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167.78</v>
      </c>
      <c r="D1085" s="2">
        <f>BILANCA!E80</f>
        <v>0</v>
      </c>
      <c r="E1085" s="2">
        <v>0</v>
      </c>
      <c r="F1085" s="2">
        <v>0</v>
      </c>
      <c r="G1085" s="3">
        <f t="shared" si="38"/>
        <v>12.583499999999999</v>
      </c>
      <c r="H1085" s="3">
        <f t="shared" si="35"/>
        <v>0.21999999999999886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24214.350000000002</v>
      </c>
      <c r="D1087" s="2">
        <f>BILANCA!E82</f>
        <v>32485.11</v>
      </c>
      <c r="E1087" s="2">
        <v>0</v>
      </c>
      <c r="F1087" s="2">
        <v>0</v>
      </c>
      <c r="G1087" s="3">
        <f t="shared" si="38"/>
        <v>6867.2118900000005</v>
      </c>
      <c r="H1087" s="3">
        <f t="shared" si="35"/>
        <v>0.46000000000276486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0.01</v>
      </c>
      <c r="D1089" s="2">
        <f>BILANCA!E84</f>
        <v>0.01</v>
      </c>
      <c r="E1089" s="2">
        <v>0</v>
      </c>
      <c r="F1089" s="2">
        <v>0</v>
      </c>
      <c r="G1089" s="3">
        <f t="shared" si="38"/>
        <v>2.3700000000000001E-3</v>
      </c>
      <c r="H1089" s="3">
        <f t="shared" si="35"/>
        <v>0.02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168.57</v>
      </c>
      <c r="D1090" s="2">
        <f>BILANCA!E85</f>
        <v>434.88</v>
      </c>
      <c r="E1090" s="2">
        <v>0</v>
      </c>
      <c r="F1090" s="2">
        <v>0</v>
      </c>
      <c r="G1090" s="3">
        <f t="shared" si="38"/>
        <v>83.066400000000002</v>
      </c>
      <c r="H1090" s="3">
        <f t="shared" si="35"/>
        <v>0.55000000000001137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24045.77</v>
      </c>
      <c r="D1092" s="2">
        <f>BILANCA!E87</f>
        <v>32050.22</v>
      </c>
      <c r="E1092" s="2">
        <v>0</v>
      </c>
      <c r="F1092" s="2">
        <v>0</v>
      </c>
      <c r="G1092" s="3">
        <f t="shared" si="38"/>
        <v>7227.9892200000004</v>
      </c>
      <c r="H1092" s="3">
        <f t="shared" si="35"/>
        <v>0.4500000000007276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112.68</v>
      </c>
      <c r="D1152" s="2">
        <f>BILANCA!E147</f>
        <v>207097.97</v>
      </c>
      <c r="E1152" s="2">
        <v>0</v>
      </c>
      <c r="F1152" s="2">
        <v>0</v>
      </c>
      <c r="G1152" s="3">
        <f t="shared" si="38"/>
        <v>58831.824039999992</v>
      </c>
      <c r="H1152" s="3">
        <f t="shared" si="41"/>
        <v>0.34999999999882903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0.01</v>
      </c>
      <c r="D1155" s="2">
        <f>BILANCA!E150</f>
        <v>154053.03</v>
      </c>
      <c r="E1155" s="2">
        <v>0</v>
      </c>
      <c r="F1155" s="2">
        <v>0</v>
      </c>
      <c r="G1155" s="3">
        <f t="shared" si="38"/>
        <v>44675.380149999997</v>
      </c>
      <c r="H1155" s="3">
        <f t="shared" si="41"/>
        <v>3.9999999998835849E-2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0.01</v>
      </c>
      <c r="D1161" s="2">
        <f>BILANCA!E156</f>
        <v>154053.03</v>
      </c>
      <c r="E1161" s="2">
        <v>0</v>
      </c>
      <c r="F1161" s="2">
        <v>0</v>
      </c>
      <c r="G1161" s="3">
        <f t="shared" si="38"/>
        <v>46524.01657</v>
      </c>
      <c r="H1161" s="3">
        <f t="shared" si="41"/>
        <v>3.9999999998835849E-2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0.02</v>
      </c>
      <c r="E1165" s="2">
        <v>0</v>
      </c>
      <c r="F1165" s="2">
        <v>0</v>
      </c>
      <c r="G1165" s="3">
        <f t="shared" si="38"/>
        <v>6.1999999999999998E-3</v>
      </c>
      <c r="H1165" s="3">
        <f t="shared" si="41"/>
        <v>0.02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59.21</v>
      </c>
      <c r="D1166" s="2">
        <f>BILANCA!E161</f>
        <v>16891.830000000002</v>
      </c>
      <c r="E1166" s="2">
        <v>0</v>
      </c>
      <c r="F1166" s="2">
        <v>0</v>
      </c>
      <c r="G1166" s="3">
        <f t="shared" si="38"/>
        <v>5279.4877200000001</v>
      </c>
      <c r="H1166" s="3">
        <f t="shared" si="41"/>
        <v>0.37999999999825462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36153.089999999997</v>
      </c>
      <c r="E1167" s="2">
        <v>0</v>
      </c>
      <c r="F1167" s="2">
        <v>0</v>
      </c>
      <c r="G1167" s="3">
        <f t="shared" si="38"/>
        <v>11352.070259999999</v>
      </c>
      <c r="H1167" s="3">
        <f t="shared" si="41"/>
        <v>8.999999999650754E-2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53.46</v>
      </c>
      <c r="D1168" s="2">
        <f>BILANCA!E163</f>
        <v>0</v>
      </c>
      <c r="E1168" s="2">
        <v>0</v>
      </c>
      <c r="F1168" s="2">
        <v>0</v>
      </c>
      <c r="G1168" s="3">
        <f t="shared" si="38"/>
        <v>8.4466800000000006</v>
      </c>
      <c r="H1168" s="3">
        <f t="shared" si="41"/>
        <v>0.46000000000000085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144354.76</v>
      </c>
      <c r="D1176" s="2">
        <f>BILANCA!E171</f>
        <v>0</v>
      </c>
      <c r="E1176" s="2">
        <v>0</v>
      </c>
      <c r="F1176" s="2">
        <v>0</v>
      </c>
      <c r="G1176" s="3">
        <f t="shared" si="38"/>
        <v>23962.890160000003</v>
      </c>
      <c r="H1176" s="3">
        <f t="shared" si="41"/>
        <v>0.23999999999068677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144354.76</v>
      </c>
      <c r="D1179" s="2">
        <f>BILANCA!E174</f>
        <v>0</v>
      </c>
      <c r="E1179" s="2">
        <v>0</v>
      </c>
      <c r="F1179" s="2">
        <v>0</v>
      </c>
      <c r="G1179" s="3">
        <f t="shared" si="38"/>
        <v>24395.954440000005</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3026605.1</v>
      </c>
      <c r="D1180" s="2">
        <f>BILANCA!E176</f>
        <v>3675836.25</v>
      </c>
      <c r="E1180" s="2">
        <v>0</v>
      </c>
      <c r="F1180" s="2">
        <v>0</v>
      </c>
      <c r="G1180" s="3">
        <f t="shared" si="38"/>
        <v>1764307.1920000003</v>
      </c>
      <c r="H1180" s="3">
        <f t="shared" si="41"/>
        <v>0.35000000009313226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188179.4</v>
      </c>
      <c r="D1181" s="2">
        <f>BILANCA!E177</f>
        <v>244834.78000000003</v>
      </c>
      <c r="E1181" s="2">
        <v>0</v>
      </c>
      <c r="F1181" s="2">
        <v>0</v>
      </c>
      <c r="G1181" s="3">
        <f t="shared" si="38"/>
        <v>115912.17216000002</v>
      </c>
      <c r="H1181" s="3">
        <f t="shared" si="41"/>
        <v>0.61999999996623956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176707.97</v>
      </c>
      <c r="D1182" s="2">
        <f>BILANCA!E178</f>
        <v>225206.64</v>
      </c>
      <c r="E1182" s="2">
        <v>0</v>
      </c>
      <c r="F1182" s="2">
        <v>0</v>
      </c>
      <c r="G1182" s="3">
        <f t="shared" si="38"/>
        <v>107864.855</v>
      </c>
      <c r="H1182" s="3">
        <f t="shared" si="41"/>
        <v>0.38999999998486601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143044.69</v>
      </c>
      <c r="D1183" s="2">
        <f>BILANCA!E179</f>
        <v>172196.6</v>
      </c>
      <c r="E1183" s="2">
        <v>0</v>
      </c>
      <c r="F1183" s="2">
        <v>0</v>
      </c>
      <c r="G1183" s="3">
        <f t="shared" si="38"/>
        <v>84326.754969999995</v>
      </c>
      <c r="H1183" s="3">
        <f t="shared" si="41"/>
        <v>0.70999999999185093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11062.41</v>
      </c>
      <c r="D1184" s="2">
        <f>BILANCA!E180</f>
        <v>30835.53</v>
      </c>
      <c r="E1184" s="2">
        <v>0</v>
      </c>
      <c r="F1184" s="2">
        <v>0</v>
      </c>
      <c r="G1184" s="3">
        <f t="shared" si="38"/>
        <v>12655.623779999998</v>
      </c>
      <c r="H1184" s="3">
        <f t="shared" si="41"/>
        <v>0.88000000000101863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75.53</v>
      </c>
      <c r="D1185" s="2">
        <f>BILANCA!E181</f>
        <v>0</v>
      </c>
      <c r="E1185" s="2">
        <v>0</v>
      </c>
      <c r="F1185" s="2">
        <v>0</v>
      </c>
      <c r="G1185" s="3">
        <f t="shared" si="38"/>
        <v>13.217749999999999</v>
      </c>
      <c r="H1185" s="3">
        <f t="shared" si="41"/>
        <v>0.46999999999999886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75.53</v>
      </c>
      <c r="D1188" s="2">
        <f>BILANCA!E184</f>
        <v>0</v>
      </c>
      <c r="E1188" s="2">
        <v>0</v>
      </c>
      <c r="F1188" s="2">
        <v>0</v>
      </c>
      <c r="G1188" s="3">
        <f t="shared" si="38"/>
        <v>13.44434</v>
      </c>
      <c r="H1188" s="3">
        <f t="shared" si="41"/>
        <v>0.46999999999999886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22525.34</v>
      </c>
      <c r="D1200" s="2">
        <f>BILANCA!E196</f>
        <v>22174.51</v>
      </c>
      <c r="E1200" s="2">
        <v>0</v>
      </c>
      <c r="F1200" s="2">
        <v>0</v>
      </c>
      <c r="G1200" s="3">
        <f t="shared" si="38"/>
        <v>12706.1284</v>
      </c>
      <c r="H1200" s="3">
        <f t="shared" si="41"/>
        <v>0.83000000000174623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40.68</v>
      </c>
      <c r="D1201" s="2">
        <f>BILANCA!E197</f>
        <v>1487.63</v>
      </c>
      <c r="E1201" s="2">
        <v>0</v>
      </c>
      <c r="F1201" s="2">
        <v>0</v>
      </c>
      <c r="G1201" s="3">
        <f t="shared" si="38"/>
        <v>576.04453999999998</v>
      </c>
      <c r="H1201" s="3">
        <f t="shared" si="41"/>
        <v>0.68999999999989114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40.68</v>
      </c>
      <c r="D1203" s="2">
        <f>BILANCA!E199</f>
        <v>1487.63</v>
      </c>
      <c r="E1203" s="2">
        <v>0</v>
      </c>
      <c r="F1203" s="2">
        <v>0</v>
      </c>
      <c r="G1203" s="3">
        <f t="shared" si="44"/>
        <v>582.07641999999998</v>
      </c>
      <c r="H1203" s="3">
        <f t="shared" si="45"/>
        <v>0.68999999999989114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11430.75</v>
      </c>
      <c r="D1223" s="2">
        <f>BILANCA!E219</f>
        <v>11430.75</v>
      </c>
      <c r="E1223" s="2">
        <v>0</v>
      </c>
      <c r="F1223" s="2">
        <v>0</v>
      </c>
      <c r="G1223" s="3">
        <f t="shared" si="38"/>
        <v>7304.2492499999998</v>
      </c>
      <c r="H1223" s="3">
        <f t="shared" si="41"/>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11430.75</v>
      </c>
      <c r="D1224" s="2">
        <f>BILANCA!E220</f>
        <v>11430.75</v>
      </c>
      <c r="E1224" s="2">
        <v>0</v>
      </c>
      <c r="F1224" s="2">
        <v>0</v>
      </c>
      <c r="G1224" s="3">
        <f t="shared" si="38"/>
        <v>7338.5414999999994</v>
      </c>
      <c r="H1224" s="3">
        <f t="shared" si="41"/>
        <v>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11430.75</v>
      </c>
      <c r="D1235" s="2">
        <f>BILANCA!E231</f>
        <v>11430.75</v>
      </c>
      <c r="E1235" s="2">
        <v>0</v>
      </c>
      <c r="F1235" s="2">
        <v>0</v>
      </c>
      <c r="G1235" s="3">
        <f t="shared" si="38"/>
        <v>7715.7562500000004</v>
      </c>
      <c r="H1235" s="3">
        <f t="shared" si="41"/>
        <v>0.5</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6709.76</v>
      </c>
      <c r="E1251" s="2">
        <v>0</v>
      </c>
      <c r="F1251" s="2">
        <v>0</v>
      </c>
      <c r="G1251" s="3">
        <f>B1251/1000*C1251+B1251/500*D1251</f>
        <v>3234.1043199999999</v>
      </c>
      <c r="H1251" s="3">
        <f>ABS(C1251-ROUND(C1251,0))+ABS(D1251-ROUND(D1251,0))</f>
        <v>0.23999999999978172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2838425.7</v>
      </c>
      <c r="D1255" s="2">
        <f>BILANCA!E251</f>
        <v>3431001.47</v>
      </c>
      <c r="E1255" s="2">
        <v>0</v>
      </c>
      <c r="F1255" s="2">
        <v>0</v>
      </c>
      <c r="G1255" s="3">
        <f t="shared" si="38"/>
        <v>2376605.0168000003</v>
      </c>
      <c r="H1255" s="3">
        <f t="shared" si="41"/>
        <v>0.77000000001862645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2799215.04</v>
      </c>
      <c r="D1256" s="2">
        <f>BILANCA!E252</f>
        <v>3436253.15</v>
      </c>
      <c r="E1256" s="2">
        <v>0</v>
      </c>
      <c r="F1256" s="2">
        <v>0</v>
      </c>
      <c r="G1256" s="3">
        <f t="shared" si="38"/>
        <v>2379243.4496399998</v>
      </c>
      <c r="H1256" s="3">
        <f t="shared" si="41"/>
        <v>0.18999999994412065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2799215.04</v>
      </c>
      <c r="D1257" s="2">
        <f>BILANCA!E253</f>
        <v>3436314.03</v>
      </c>
      <c r="E1257" s="2">
        <v>0</v>
      </c>
      <c r="F1257" s="2">
        <v>0</v>
      </c>
      <c r="G1257" s="3">
        <f t="shared" si="38"/>
        <v>2388945.2456999999</v>
      </c>
      <c r="H1257" s="3">
        <f t="shared" si="41"/>
        <v>6.9999999832361937E-2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60.88</v>
      </c>
      <c r="E1258" s="2">
        <v>0</v>
      </c>
      <c r="F1258" s="2">
        <v>0</v>
      </c>
      <c r="G1258" s="3">
        <f t="shared" si="38"/>
        <v>30.196480000000001</v>
      </c>
      <c r="H1258" s="3">
        <f t="shared" si="41"/>
        <v>0.11999999999999744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39151.449999999997</v>
      </c>
      <c r="D1259" s="2">
        <f>BILANCA!E255</f>
        <v>-176196.55</v>
      </c>
      <c r="E1259" s="2">
        <v>0</v>
      </c>
      <c r="F1259" s="2">
        <v>0</v>
      </c>
      <c r="G1259" s="3">
        <f t="shared" si="38"/>
        <v>-77997.170849999995</v>
      </c>
      <c r="H1259" s="3">
        <f t="shared" si="41"/>
        <v>0.90000000000873115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39151.449999999997</v>
      </c>
      <c r="D1260" s="2">
        <f>BILANCA!E256</f>
        <v>0</v>
      </c>
      <c r="E1260" s="2">
        <v>0</v>
      </c>
      <c r="F1260" s="2">
        <v>0</v>
      </c>
      <c r="G1260" s="3">
        <f t="shared" si="38"/>
        <v>9787.8624999999993</v>
      </c>
      <c r="H1260" s="3">
        <f t="shared" si="41"/>
        <v>0.44999999999708962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39151.449999999997</v>
      </c>
      <c r="D1261" s="2">
        <f>BILANCA!E257</f>
        <v>0</v>
      </c>
      <c r="E1261" s="2">
        <v>0</v>
      </c>
      <c r="F1261" s="2">
        <v>0</v>
      </c>
      <c r="G1261" s="3">
        <f t="shared" si="38"/>
        <v>9827.0139499999987</v>
      </c>
      <c r="H1261" s="3">
        <f t="shared" si="41"/>
        <v>0.44999999999708962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176196.55</v>
      </c>
      <c r="E1264" s="2">
        <v>0</v>
      </c>
      <c r="F1264" s="2">
        <v>0</v>
      </c>
      <c r="G1264" s="3">
        <f t="shared" si="38"/>
        <v>89507.847399999999</v>
      </c>
      <c r="H1264" s="3">
        <f t="shared" si="41"/>
        <v>0.45000000001164153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176196.55</v>
      </c>
      <c r="E1265" s="2">
        <v>0</v>
      </c>
      <c r="F1265" s="2">
        <v>0</v>
      </c>
      <c r="G1265" s="3">
        <f t="shared" si="38"/>
        <v>89860.2405</v>
      </c>
      <c r="H1265" s="3">
        <f t="shared" si="41"/>
        <v>0.45000000001164153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59.21</v>
      </c>
      <c r="D1278" s="2">
        <f>BILANCA!E274</f>
        <v>170944.87</v>
      </c>
      <c r="E1278" s="2">
        <v>0</v>
      </c>
      <c r="F1278" s="2">
        <v>0</v>
      </c>
      <c r="G1278" s="3">
        <f t="shared" si="38"/>
        <v>91642.318599999999</v>
      </c>
      <c r="H1278" s="3">
        <f t="shared" si="41"/>
        <v>0.34000000000465747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154053.03</v>
      </c>
      <c r="E1281" s="2">
        <v>0</v>
      </c>
      <c r="F1281" s="2">
        <v>0</v>
      </c>
      <c r="G1281" s="3">
        <f t="shared" si="48"/>
        <v>83496.742259999999</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154053.03</v>
      </c>
      <c r="E1287" s="2">
        <v>0</v>
      </c>
      <c r="F1287" s="2">
        <v>0</v>
      </c>
      <c r="G1287" s="3">
        <f t="shared" si="48"/>
        <v>85345.378620000003</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59.21</v>
      </c>
      <c r="D1292" s="2">
        <f>BILANCA!E288</f>
        <v>16891.84</v>
      </c>
      <c r="E1292" s="2">
        <v>0</v>
      </c>
      <c r="F1292" s="2">
        <v>0</v>
      </c>
      <c r="G1292" s="3">
        <f t="shared" si="48"/>
        <v>9543.6949799999984</v>
      </c>
      <c r="H1292" s="3">
        <f t="shared" si="49"/>
        <v>0.36999999999985533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609.69000000000005</v>
      </c>
      <c r="D1301" s="2">
        <f>BILANCA!E297</f>
        <v>609.69000000000005</v>
      </c>
      <c r="E1301" s="2">
        <v>0</v>
      </c>
      <c r="F1301" s="2">
        <v>0</v>
      </c>
      <c r="G1301" s="3">
        <f t="shared" si="38"/>
        <v>532.25936999999999</v>
      </c>
      <c r="H1301" s="3">
        <f t="shared" si="41"/>
        <v>0.61999999999989086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609.69000000000005</v>
      </c>
      <c r="D1302" s="2">
        <f>BILANCA!E298</f>
        <v>609.69000000000005</v>
      </c>
      <c r="E1302" s="2">
        <v>0</v>
      </c>
      <c r="F1302" s="2">
        <v>0</v>
      </c>
      <c r="G1302" s="3">
        <f t="shared" si="38"/>
        <v>534.08843999999999</v>
      </c>
      <c r="H1302" s="3">
        <f t="shared" si="41"/>
        <v>0.61999999999989086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112.68</v>
      </c>
      <c r="D1305" s="2">
        <f>BILANCA!E302</f>
        <v>207097.97</v>
      </c>
      <c r="E1305" s="2">
        <v>0</v>
      </c>
      <c r="F1305" s="2">
        <v>0</v>
      </c>
      <c r="G1305" s="3">
        <f t="shared" si="38"/>
        <v>122221.0429</v>
      </c>
      <c r="H1305" s="3">
        <f t="shared" si="41"/>
        <v>0.34999999999882903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23987.53</v>
      </c>
      <c r="D1311" s="2">
        <f>BILANCA!E308</f>
        <v>31710.04</v>
      </c>
      <c r="E1311" s="2">
        <v>0</v>
      </c>
      <c r="F1311" s="2">
        <v>0</v>
      </c>
      <c r="G1311" s="3">
        <f t="shared" si="52"/>
        <v>26309.690610000001</v>
      </c>
      <c r="H1311" s="3">
        <f t="shared" si="41"/>
        <v>0.51000000000203727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0.03</v>
      </c>
      <c r="D1312" s="2">
        <f>BILANCA!E309</f>
        <v>299.69</v>
      </c>
      <c r="E1312" s="2">
        <v>0</v>
      </c>
      <c r="F1312" s="2">
        <v>0</v>
      </c>
      <c r="G1312" s="3">
        <f t="shared" si="52"/>
        <v>181.02181999999999</v>
      </c>
      <c r="H1312" s="3">
        <f t="shared" si="41"/>
        <v>0.3400000000000023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58.21</v>
      </c>
      <c r="D1314" s="2">
        <f>BILANCA!E311</f>
        <v>40.49</v>
      </c>
      <c r="E1314" s="2">
        <v>0</v>
      </c>
      <c r="F1314" s="2">
        <v>0</v>
      </c>
      <c r="G1314" s="3">
        <f t="shared" si="52"/>
        <v>42.313760000000002</v>
      </c>
      <c r="H1314" s="3">
        <f t="shared" si="41"/>
        <v>0.70000000000000284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36153.089999999997</v>
      </c>
      <c r="E1338" s="2">
        <v>0</v>
      </c>
      <c r="F1338" s="2">
        <v>0</v>
      </c>
      <c r="G1338" s="3">
        <f t="shared" si="52"/>
        <v>23716.427039999999</v>
      </c>
      <c r="H1338" s="3">
        <f t="shared" si="41"/>
        <v>8.999999999650754E-2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2971.45</v>
      </c>
      <c r="E1339" s="2">
        <v>0</v>
      </c>
      <c r="F1339" s="2">
        <v>0</v>
      </c>
      <c r="G1339" s="3">
        <f t="shared" si="52"/>
        <v>1955.2140999999999</v>
      </c>
      <c r="H1339" s="3">
        <f t="shared" si="41"/>
        <v>0.4499999999998181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176707.97</v>
      </c>
      <c r="D1340" s="2">
        <f>BILANCA!E337</f>
        <v>222235.19</v>
      </c>
      <c r="E1340" s="2">
        <v>0</v>
      </c>
      <c r="F1340" s="2">
        <v>0</v>
      </c>
      <c r="G1340" s="3">
        <f t="shared" si="52"/>
        <v>204988.85550000001</v>
      </c>
      <c r="H1340" s="3">
        <f t="shared" si="41"/>
        <v>0.22000000000116415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40.68</v>
      </c>
      <c r="D1341" s="2">
        <f>BILANCA!E338</f>
        <v>1379.65</v>
      </c>
      <c r="E1341" s="2">
        <v>0</v>
      </c>
      <c r="F1341" s="2">
        <v>0</v>
      </c>
      <c r="G1341" s="3">
        <f t="shared" si="52"/>
        <v>926.79338000000007</v>
      </c>
      <c r="H1341" s="3">
        <f t="shared" si="41"/>
        <v>0.66999999999990933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107.98</v>
      </c>
      <c r="E1342" s="2">
        <v>0</v>
      </c>
      <c r="F1342" s="2">
        <v>0</v>
      </c>
      <c r="G1342" s="3">
        <f t="shared" si="52"/>
        <v>71.698720000000009</v>
      </c>
      <c r="H1342" s="3">
        <f t="shared" si="41"/>
        <v>1.9999999999996021E-2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11430.75</v>
      </c>
      <c r="D1345" s="2">
        <f>BILANCA!E342</f>
        <v>11430.75</v>
      </c>
      <c r="E1345" s="2">
        <v>0</v>
      </c>
      <c r="F1345" s="2">
        <v>0</v>
      </c>
      <c r="G1345" s="3">
        <f t="shared" si="52"/>
        <v>11487.903750000001</v>
      </c>
      <c r="H1345" s="3">
        <f t="shared" si="41"/>
        <v>0.5</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7843.08</v>
      </c>
      <c r="D1347" s="2">
        <f>BILANCA!E344</f>
        <v>7492.25</v>
      </c>
      <c r="E1347" s="2">
        <v>0</v>
      </c>
      <c r="F1347" s="2">
        <v>0</v>
      </c>
      <c r="G1347" s="3">
        <f t="shared" si="52"/>
        <v>7692.8944599999995</v>
      </c>
      <c r="H1347" s="3">
        <f t="shared" si="41"/>
        <v>0.32999999999992724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500</v>
      </c>
      <c r="E1371" s="2">
        <v>0</v>
      </c>
      <c r="F1371" s="2">
        <v>0</v>
      </c>
      <c r="G1371" s="3">
        <f t="shared" si="57"/>
        <v>361</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6209.76</v>
      </c>
      <c r="E1383" s="2">
        <v>0</v>
      </c>
      <c r="F1383" s="2">
        <v>0</v>
      </c>
      <c r="G1383" s="3">
        <f t="shared" si="59"/>
        <v>4632.4809599999999</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609.69000000000005</v>
      </c>
      <c r="D1390" s="2">
        <f>BILANCA!E387</f>
        <v>609.69000000000005</v>
      </c>
      <c r="E1390" s="2">
        <v>0</v>
      </c>
      <c r="F1390" s="2">
        <v>0</v>
      </c>
      <c r="G1390" s="3">
        <f t="shared" ref="G1390:G1399" si="61">B1390/1000*C1390+B1390/500*D1390</f>
        <v>695.04660000000013</v>
      </c>
      <c r="H1390" s="3">
        <f t="shared" ref="H1390:H1399" si="62">ABS(C1390-ROUND(C1390,0))+ABS(D1390-ROUND(D1390,0))</f>
        <v>0.61999999999989086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2120728.63</v>
      </c>
      <c r="D1510" s="2">
        <f>'RAS-funkcijski'!E114</f>
        <v>3047440.79</v>
      </c>
      <c r="E1510" s="2">
        <v>0</v>
      </c>
      <c r="F1510" s="2">
        <v>0</v>
      </c>
      <c r="G1510" s="3">
        <f t="shared" si="52"/>
        <v>903717.12309999997</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1999605.65</v>
      </c>
      <c r="D1511" s="2">
        <f>'RAS-funkcijski'!E115</f>
        <v>2293899.64</v>
      </c>
      <c r="E1511" s="2">
        <v>0</v>
      </c>
      <c r="F1511" s="2">
        <v>0</v>
      </c>
      <c r="G1511" s="3">
        <f t="shared" si="52"/>
        <v>731201.94723000005</v>
      </c>
      <c r="H1511" s="3">
        <f t="shared" si="63"/>
        <v>0.7099999999627471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1999605.65</v>
      </c>
      <c r="D1513" s="2">
        <f>'RAS-funkcijski'!E117</f>
        <v>2293899.64</v>
      </c>
      <c r="E1513" s="2">
        <v>0</v>
      </c>
      <c r="F1513" s="2">
        <v>0</v>
      </c>
      <c r="G1513" s="3">
        <f t="shared" si="52"/>
        <v>744376.75709000009</v>
      </c>
      <c r="H1513" s="3">
        <f t="shared" si="63"/>
        <v>0.7099999999627471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121122.98</v>
      </c>
      <c r="D1522" s="2">
        <f>'RAS-funkcijski'!E126</f>
        <v>88483.67</v>
      </c>
      <c r="E1522" s="2">
        <v>0</v>
      </c>
      <c r="F1522" s="2">
        <v>0</v>
      </c>
      <c r="G1522" s="3">
        <f t="shared" si="52"/>
        <v>36367.019039999999</v>
      </c>
      <c r="H1522" s="3">
        <f t="shared" si="63"/>
        <v>0.35000000000582077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641372.49</v>
      </c>
      <c r="E1523" s="2">
        <v>0</v>
      </c>
      <c r="F1523" s="2">
        <v>0</v>
      </c>
      <c r="G1523" s="3">
        <f t="shared" si="52"/>
        <v>157777.63253999999</v>
      </c>
      <c r="H1523" s="3">
        <f t="shared" si="63"/>
        <v>0.48999999999068677</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23684.99</v>
      </c>
      <c r="E1524" s="2">
        <v>0</v>
      </c>
      <c r="F1524" s="2">
        <v>0</v>
      </c>
      <c r="G1524" s="3">
        <f t="shared" si="52"/>
        <v>5873.87752</v>
      </c>
      <c r="H1524" s="3">
        <f t="shared" si="63"/>
        <v>9.9999999983992893E-3</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2120728.63</v>
      </c>
      <c r="D1537" s="14">
        <f>'RAS-funkcijski'!E141</f>
        <v>3047440.79</v>
      </c>
      <c r="E1537" s="14">
        <v>0</v>
      </c>
      <c r="F1537" s="14">
        <v>0</v>
      </c>
      <c r="G1537" s="15">
        <f t="shared" si="52"/>
        <v>1125538.59877</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188179.4</v>
      </c>
      <c r="D1582" s="7"/>
      <c r="E1582" s="7">
        <v>0</v>
      </c>
      <c r="F1582" s="7">
        <v>0</v>
      </c>
      <c r="G1582" s="8">
        <f t="shared" ref="G1582:G1686" si="70">B1582/1000*C1582</f>
        <v>188.17939999999999</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2941277.6000000006</v>
      </c>
      <c r="D1583" s="2">
        <v>0</v>
      </c>
      <c r="E1583" s="2">
        <v>0</v>
      </c>
      <c r="F1583" s="2">
        <v>0</v>
      </c>
      <c r="G1583" s="3">
        <f t="shared" si="70"/>
        <v>5882.5552000000016</v>
      </c>
      <c r="H1583" s="3">
        <f t="shared" si="71"/>
        <v>0.39999999944120646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2190707.2800000003</v>
      </c>
      <c r="D1585" s="2">
        <v>0</v>
      </c>
      <c r="E1585" s="2">
        <v>0</v>
      </c>
      <c r="F1585" s="2">
        <v>0</v>
      </c>
      <c r="G1585" s="3">
        <f t="shared" si="70"/>
        <v>8762.8291200000003</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1875663.3800000001</v>
      </c>
      <c r="D1586" s="2">
        <v>0</v>
      </c>
      <c r="E1586" s="2">
        <v>0</v>
      </c>
      <c r="F1586" s="2">
        <v>0</v>
      </c>
      <c r="G1586" s="3">
        <f t="shared" si="70"/>
        <v>9378.3169000000016</v>
      </c>
      <c r="H1586" s="3">
        <f t="shared" si="71"/>
        <v>0.38000000012107193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312457.33</v>
      </c>
      <c r="D1587" s="2">
        <v>0</v>
      </c>
      <c r="E1587" s="2">
        <v>0</v>
      </c>
      <c r="F1587" s="2">
        <v>0</v>
      </c>
      <c r="G1587" s="3">
        <f t="shared" si="70"/>
        <v>1874.7439800000002</v>
      </c>
      <c r="H1587" s="3">
        <f t="shared" si="71"/>
        <v>0.33000000001629815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475.99</v>
      </c>
      <c r="D1588" s="2">
        <v>0</v>
      </c>
      <c r="E1588" s="2">
        <v>0</v>
      </c>
      <c r="F1588" s="2">
        <v>0</v>
      </c>
      <c r="G1588" s="3">
        <f t="shared" si="70"/>
        <v>3.3319300000000003</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400</v>
      </c>
      <c r="D1590" s="2">
        <v>0</v>
      </c>
      <c r="E1590" s="2">
        <v>0</v>
      </c>
      <c r="F1590" s="2">
        <v>0</v>
      </c>
      <c r="G1590" s="3">
        <f>B1590/1000*C1590</f>
        <v>3.5999999999999996</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1710.5800000000017</v>
      </c>
      <c r="D1593" s="2">
        <v>0</v>
      </c>
      <c r="E1593" s="2">
        <v>0</v>
      </c>
      <c r="F1593" s="2">
        <v>0</v>
      </c>
      <c r="G1593" s="3">
        <f t="shared" si="70"/>
        <v>20.52696000000002</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721685.1</v>
      </c>
      <c r="D1594" s="2">
        <v>0</v>
      </c>
      <c r="E1594" s="2">
        <v>0</v>
      </c>
      <c r="F1594" s="2">
        <v>0</v>
      </c>
      <c r="G1594" s="3">
        <f t="shared" si="70"/>
        <v>9381.9062999999987</v>
      </c>
      <c r="H1594" s="3">
        <f t="shared" si="71"/>
        <v>9.9999999976716936E-2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28885.22</v>
      </c>
      <c r="D1601" s="2">
        <v>0</v>
      </c>
      <c r="E1601" s="2">
        <v>0</v>
      </c>
      <c r="F1601" s="2">
        <v>0</v>
      </c>
      <c r="G1601" s="3">
        <f>B1601/1000*C1601</f>
        <v>577.70440000000008</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2884622.2199999997</v>
      </c>
      <c r="D1602" s="2">
        <v>0</v>
      </c>
      <c r="E1602" s="2">
        <v>0</v>
      </c>
      <c r="F1602" s="2">
        <v>0</v>
      </c>
      <c r="G1602" s="3">
        <f t="shared" si="70"/>
        <v>60577.066619999998</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2142208.61</v>
      </c>
      <c r="D1604" s="2">
        <v>0</v>
      </c>
      <c r="E1604" s="2">
        <v>0</v>
      </c>
      <c r="F1604" s="2">
        <v>0</v>
      </c>
      <c r="G1604" s="3">
        <f t="shared" si="70"/>
        <v>49270.798029999998</v>
      </c>
      <c r="H1604" s="3">
        <f t="shared" si="71"/>
        <v>0.39000000013038516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1846511.47</v>
      </c>
      <c r="D1605" s="2">
        <v>0</v>
      </c>
      <c r="E1605" s="2">
        <v>0</v>
      </c>
      <c r="F1605" s="2">
        <v>0</v>
      </c>
      <c r="G1605" s="3">
        <f t="shared" si="70"/>
        <v>44316.275280000002</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292716.76</v>
      </c>
      <c r="D1606" s="2">
        <v>0</v>
      </c>
      <c r="E1606" s="2">
        <v>0</v>
      </c>
      <c r="F1606" s="2">
        <v>0</v>
      </c>
      <c r="G1606" s="3">
        <f t="shared" si="70"/>
        <v>7317.9190000000008</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551.52</v>
      </c>
      <c r="D1607" s="2">
        <v>0</v>
      </c>
      <c r="E1607" s="2">
        <v>0</v>
      </c>
      <c r="F1607" s="2">
        <v>0</v>
      </c>
      <c r="G1607" s="3">
        <f t="shared" si="70"/>
        <v>14.339519999999998</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400</v>
      </c>
      <c r="D1609" s="2">
        <v>0</v>
      </c>
      <c r="E1609" s="2">
        <v>0</v>
      </c>
      <c r="F1609" s="2">
        <v>0</v>
      </c>
      <c r="G1609" s="3">
        <f>B1609/1000*C1609</f>
        <v>11.200000000000001</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2028.8600000000006</v>
      </c>
      <c r="D1612" s="2">
        <v>0</v>
      </c>
      <c r="E1612" s="2">
        <v>0</v>
      </c>
      <c r="F1612" s="2">
        <v>0</v>
      </c>
      <c r="G1612" s="3">
        <f t="shared" si="70"/>
        <v>62.894660000000016</v>
      </c>
      <c r="H1612" s="3">
        <f t="shared" si="71"/>
        <v>0.13999999999941792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720238.15</v>
      </c>
      <c r="D1613" s="2">
        <v>0</v>
      </c>
      <c r="E1613" s="2">
        <v>0</v>
      </c>
      <c r="F1613" s="2">
        <v>0</v>
      </c>
      <c r="G1613" s="3">
        <f t="shared" si="70"/>
        <v>23047.620800000001</v>
      </c>
      <c r="H1613" s="3">
        <f t="shared" si="71"/>
        <v>0.15000000002328306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22175.46</v>
      </c>
      <c r="D1620" s="2">
        <v>0</v>
      </c>
      <c r="E1620" s="2">
        <v>0</v>
      </c>
      <c r="F1620" s="2">
        <v>0</v>
      </c>
      <c r="G1620" s="3">
        <f>B1620/1000*C1620</f>
        <v>864.84294</v>
      </c>
      <c r="H1620" s="3">
        <f>ABS(C1620-ROUND(C1620,0))</f>
        <v>0.45999999999912689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244834.78000000073</v>
      </c>
      <c r="D1621" s="2">
        <v>0</v>
      </c>
      <c r="E1621" s="2">
        <v>0</v>
      </c>
      <c r="F1621" s="2">
        <v>0</v>
      </c>
      <c r="G1621" s="3">
        <f t="shared" si="70"/>
        <v>9793.3912000000291</v>
      </c>
      <c r="H1621" s="3">
        <f t="shared" si="71"/>
        <v>0.21999999927356839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15741.17</v>
      </c>
      <c r="D1622" s="2">
        <v>0</v>
      </c>
      <c r="E1622" s="2">
        <v>0</v>
      </c>
      <c r="F1622" s="2">
        <v>0</v>
      </c>
      <c r="G1622" s="3">
        <f t="shared" si="70"/>
        <v>645.38797</v>
      </c>
      <c r="H1622" s="3">
        <f t="shared" si="71"/>
        <v>0.17000000000007276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2971.45</v>
      </c>
      <c r="D1628" s="2">
        <v>0</v>
      </c>
      <c r="E1628" s="2">
        <v>0</v>
      </c>
      <c r="F1628" s="2">
        <v>0</v>
      </c>
      <c r="G1628" s="3">
        <f t="shared" si="70"/>
        <v>139.65814999999998</v>
      </c>
      <c r="H1628" s="3">
        <f t="shared" si="71"/>
        <v>0.4499999999998181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2971.45</v>
      </c>
      <c r="D1634" s="2">
        <v>0</v>
      </c>
      <c r="E1634" s="2">
        <v>0</v>
      </c>
      <c r="F1634" s="2">
        <v>0</v>
      </c>
      <c r="G1634" s="3">
        <f t="shared" si="70"/>
        <v>157.48684999999998</v>
      </c>
      <c r="H1634" s="3">
        <f t="shared" si="71"/>
        <v>0.4499999999998181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2971.45</v>
      </c>
      <c r="D1635" s="2">
        <v>0</v>
      </c>
      <c r="E1635" s="2">
        <v>0</v>
      </c>
      <c r="F1635" s="2">
        <v>0</v>
      </c>
      <c r="G1635" s="3">
        <f t="shared" si="70"/>
        <v>160.45829999999998</v>
      </c>
      <c r="H1635" s="3">
        <f t="shared" si="71"/>
        <v>0.4499999999998181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1338.97</v>
      </c>
      <c r="D1669" s="2">
        <v>0</v>
      </c>
      <c r="E1669" s="2">
        <v>0</v>
      </c>
      <c r="F1669" s="2">
        <v>0</v>
      </c>
      <c r="G1669" s="3">
        <f t="shared" si="70"/>
        <v>117.82935999999999</v>
      </c>
      <c r="H1669" s="3">
        <f t="shared" si="71"/>
        <v>2.9999999999972715E-2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1338.97</v>
      </c>
      <c r="D1670" s="2">
        <v>0</v>
      </c>
      <c r="E1670" s="2">
        <v>0</v>
      </c>
      <c r="F1670" s="2">
        <v>0</v>
      </c>
      <c r="G1670" s="3">
        <f t="shared" si="70"/>
        <v>119.16833</v>
      </c>
      <c r="H1670" s="3">
        <f t="shared" si="71"/>
        <v>2.9999999999972715E-2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11430.75</v>
      </c>
      <c r="D1674" s="2">
        <v>0</v>
      </c>
      <c r="E1674" s="2">
        <v>0</v>
      </c>
      <c r="F1674" s="2">
        <v>0</v>
      </c>
      <c r="G1674" s="3">
        <f t="shared" si="70"/>
        <v>1063.0597499999999</v>
      </c>
      <c r="H1674" s="3">
        <f t="shared" si="71"/>
        <v>0.25</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11430.75</v>
      </c>
      <c r="D1678" s="2">
        <v>0</v>
      </c>
      <c r="E1678" s="2">
        <v>0</v>
      </c>
      <c r="F1678" s="2">
        <v>0</v>
      </c>
      <c r="G1678" s="3">
        <f t="shared" si="70"/>
        <v>1108.7827500000001</v>
      </c>
      <c r="H1678" s="3">
        <f t="shared" si="71"/>
        <v>0.25</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229093.61000000002</v>
      </c>
      <c r="D1681" s="2">
        <v>0</v>
      </c>
      <c r="E1681" s="2">
        <v>0</v>
      </c>
      <c r="F1681" s="2">
        <v>0</v>
      </c>
      <c r="G1681" s="3">
        <f t="shared" si="70"/>
        <v>22909.361000000004</v>
      </c>
      <c r="H1681" s="3">
        <f t="shared" si="71"/>
        <v>0.38999999998486601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6209.76</v>
      </c>
      <c r="D1682" s="2">
        <v>0</v>
      </c>
      <c r="E1682" s="2">
        <v>0</v>
      </c>
      <c r="F1682" s="2">
        <v>0</v>
      </c>
      <c r="G1682" s="3">
        <f t="shared" si="70"/>
        <v>627.18576000000007</v>
      </c>
      <c r="H1682" s="3">
        <f t="shared" si="71"/>
        <v>0.23999999999978172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222775.87</v>
      </c>
      <c r="D1683" s="2">
        <v>0</v>
      </c>
      <c r="E1683" s="2">
        <v>0</v>
      </c>
      <c r="F1683" s="2">
        <v>0</v>
      </c>
      <c r="G1683" s="3">
        <f t="shared" si="70"/>
        <v>22723.138739999999</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107.98</v>
      </c>
      <c r="D1684" s="2">
        <v>0</v>
      </c>
      <c r="E1684" s="2">
        <v>0</v>
      </c>
      <c r="F1684" s="2">
        <v>0</v>
      </c>
      <c r="G1684" s="3">
        <f t="shared" si="70"/>
        <v>11.12194</v>
      </c>
      <c r="H1684" s="3">
        <f t="shared" si="71"/>
        <v>1.9999999999996021E-2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3329</v>
      </c>
      <c r="B1" s="399"/>
      <c r="C1" s="399"/>
    </row>
    <row r="2" spans="1:16" ht="33" customHeight="1" x14ac:dyDescent="0.2">
      <c r="A2" s="400" t="s">
        <v>3330</v>
      </c>
      <c r="B2" s="401"/>
      <c r="C2" s="398"/>
      <c r="D2" s="5"/>
      <c r="E2" s="5"/>
      <c r="F2" s="5"/>
      <c r="G2" s="5"/>
      <c r="H2" s="5"/>
      <c r="I2" s="5"/>
      <c r="J2" s="5"/>
      <c r="K2" s="5"/>
      <c r="L2" s="5"/>
      <c r="M2" s="5"/>
      <c r="N2" s="5"/>
      <c r="O2" s="5"/>
      <c r="P2" s="5"/>
    </row>
    <row r="3" spans="1:16" ht="18.75" customHeight="1" x14ac:dyDescent="0.2">
      <c r="A3" s="222" t="s">
        <v>3331</v>
      </c>
      <c r="B3" s="402" t="s">
        <v>3332</v>
      </c>
      <c r="C3" s="398"/>
      <c r="D3" s="5"/>
      <c r="E3" s="5"/>
      <c r="F3" s="5"/>
      <c r="G3" s="5"/>
      <c r="H3" s="5"/>
      <c r="I3" s="5"/>
      <c r="J3" s="5"/>
      <c r="K3" s="5"/>
      <c r="L3" s="5"/>
      <c r="M3" s="5"/>
      <c r="N3" s="5"/>
      <c r="O3" s="5"/>
      <c r="P3" s="5"/>
    </row>
    <row r="4" spans="1:16" ht="37.5" hidden="1" customHeight="1" x14ac:dyDescent="0.2">
      <c r="A4" s="223" t="s">
        <v>3333</v>
      </c>
      <c r="B4" s="397" t="s">
        <v>3334</v>
      </c>
      <c r="C4" s="398"/>
      <c r="D4" s="5"/>
      <c r="E4" s="5"/>
      <c r="F4" s="5"/>
      <c r="G4" s="5"/>
      <c r="H4" s="5"/>
      <c r="I4" s="5"/>
      <c r="J4" s="5"/>
      <c r="K4" s="5"/>
      <c r="L4" s="5"/>
      <c r="M4" s="5"/>
      <c r="N4" s="5"/>
      <c r="O4" s="5"/>
      <c r="P4" s="5"/>
    </row>
    <row r="5" spans="1:16" ht="48" hidden="1" customHeight="1" x14ac:dyDescent="0.2">
      <c r="A5" s="223" t="s">
        <v>3333</v>
      </c>
      <c r="B5" s="397" t="s">
        <v>3335</v>
      </c>
      <c r="C5" s="398"/>
      <c r="D5" s="5"/>
      <c r="E5" s="5"/>
      <c r="F5" s="5"/>
      <c r="G5" s="5"/>
      <c r="H5" s="5"/>
      <c r="I5" s="5"/>
      <c r="J5" s="5"/>
      <c r="K5" s="5"/>
      <c r="L5" s="5"/>
      <c r="M5" s="5"/>
      <c r="N5" s="5"/>
      <c r="O5" s="5"/>
      <c r="P5" s="5"/>
    </row>
    <row r="6" spans="1:16" ht="59.25" hidden="1" customHeight="1" x14ac:dyDescent="0.2">
      <c r="A6" s="223" t="s">
        <v>3333</v>
      </c>
      <c r="B6" s="397" t="s">
        <v>3336</v>
      </c>
      <c r="C6" s="398"/>
      <c r="D6" s="5"/>
      <c r="E6" s="5"/>
      <c r="F6" s="5"/>
      <c r="G6" s="5"/>
      <c r="H6" s="5"/>
      <c r="I6" s="5"/>
      <c r="J6" s="5"/>
      <c r="K6" s="5"/>
      <c r="L6" s="5"/>
      <c r="M6" s="5"/>
      <c r="N6" s="5"/>
      <c r="O6" s="5"/>
      <c r="P6" s="5"/>
    </row>
    <row r="7" spans="1:16" ht="48" hidden="1" customHeight="1" x14ac:dyDescent="0.2">
      <c r="A7" s="223" t="s">
        <v>3337</v>
      </c>
      <c r="B7" s="397" t="s">
        <v>3338</v>
      </c>
      <c r="C7" s="398"/>
      <c r="D7" s="5"/>
      <c r="E7" s="5"/>
      <c r="F7" s="5"/>
      <c r="G7" s="5"/>
      <c r="H7" s="5"/>
      <c r="I7" s="5"/>
      <c r="J7" s="5"/>
      <c r="K7" s="5"/>
      <c r="L7" s="5"/>
      <c r="M7" s="5"/>
      <c r="N7" s="5"/>
      <c r="O7" s="5"/>
      <c r="P7" s="5"/>
    </row>
    <row r="8" spans="1:16" ht="41.25" hidden="1" customHeight="1" x14ac:dyDescent="0.2">
      <c r="A8" s="223" t="s">
        <v>3339</v>
      </c>
      <c r="B8" s="397" t="s">
        <v>3340</v>
      </c>
      <c r="C8" s="398"/>
      <c r="D8" s="5"/>
      <c r="E8" s="5"/>
      <c r="F8" s="5"/>
      <c r="G8" s="5"/>
      <c r="H8" s="5"/>
      <c r="I8" s="5"/>
      <c r="J8" s="5"/>
      <c r="K8" s="5"/>
      <c r="L8" s="5"/>
      <c r="M8" s="5"/>
      <c r="N8" s="5"/>
      <c r="O8" s="5"/>
      <c r="P8" s="5"/>
    </row>
    <row r="9" spans="1:16" ht="59.25" hidden="1" customHeight="1" x14ac:dyDescent="0.2">
      <c r="A9" s="223" t="s">
        <v>3341</v>
      </c>
      <c r="B9" s="397" t="s">
        <v>3342</v>
      </c>
      <c r="C9" s="398"/>
      <c r="D9" s="5"/>
      <c r="E9" s="5"/>
      <c r="F9" s="5"/>
      <c r="G9" s="5"/>
      <c r="H9" s="5"/>
      <c r="I9" s="5"/>
      <c r="J9" s="5"/>
      <c r="K9" s="5"/>
      <c r="L9" s="5"/>
      <c r="M9" s="5"/>
      <c r="N9" s="5"/>
      <c r="O9" s="5"/>
      <c r="P9" s="5"/>
    </row>
    <row r="10" spans="1:16" ht="61.5" hidden="1" customHeight="1" x14ac:dyDescent="0.2">
      <c r="A10" s="223" t="s">
        <v>3341</v>
      </c>
      <c r="B10" s="397" t="s">
        <v>3343</v>
      </c>
      <c r="C10" s="398"/>
      <c r="D10" s="5"/>
      <c r="E10" s="5"/>
      <c r="F10" s="5"/>
      <c r="G10" s="5"/>
      <c r="H10" s="5"/>
      <c r="I10" s="5"/>
      <c r="J10" s="5"/>
      <c r="K10" s="5"/>
      <c r="L10" s="5"/>
      <c r="M10" s="5"/>
      <c r="N10" s="5"/>
      <c r="O10" s="5"/>
      <c r="P10" s="5"/>
    </row>
    <row r="11" spans="1:16" ht="43.5" hidden="1" customHeight="1" x14ac:dyDescent="0.2">
      <c r="A11" s="223" t="s">
        <v>3341</v>
      </c>
      <c r="B11" s="397" t="s">
        <v>3344</v>
      </c>
      <c r="C11" s="398"/>
      <c r="D11" s="5"/>
      <c r="E11" s="5"/>
      <c r="F11" s="5"/>
      <c r="G11" s="5"/>
      <c r="H11" s="5"/>
      <c r="I11" s="5"/>
      <c r="J11" s="5"/>
      <c r="K11" s="5"/>
      <c r="L11" s="5"/>
      <c r="M11" s="5"/>
      <c r="N11" s="5"/>
      <c r="O11" s="5"/>
      <c r="P11" s="5"/>
    </row>
    <row r="12" spans="1:16" ht="27.75" hidden="1" customHeight="1" x14ac:dyDescent="0.2">
      <c r="A12" s="223" t="s">
        <v>3345</v>
      </c>
      <c r="B12" s="397" t="s">
        <v>3346</v>
      </c>
      <c r="C12" s="398"/>
      <c r="D12" s="5"/>
      <c r="E12" s="5"/>
      <c r="F12" s="5"/>
      <c r="G12" s="5"/>
      <c r="H12" s="5"/>
      <c r="I12" s="5"/>
      <c r="J12" s="5"/>
      <c r="K12" s="5"/>
      <c r="L12" s="5"/>
      <c r="M12" s="5"/>
      <c r="N12" s="5"/>
      <c r="O12" s="5"/>
      <c r="P12" s="5"/>
    </row>
    <row r="13" spans="1:16" ht="27.75" hidden="1" customHeight="1" x14ac:dyDescent="0.2">
      <c r="A13" s="223" t="s">
        <v>3347</v>
      </c>
      <c r="B13" s="397" t="s">
        <v>3348</v>
      </c>
      <c r="C13" s="398"/>
      <c r="D13" s="5"/>
      <c r="E13" s="5"/>
      <c r="F13" s="5"/>
      <c r="G13" s="5"/>
      <c r="H13" s="5"/>
      <c r="I13" s="5"/>
      <c r="J13" s="5"/>
      <c r="K13" s="5"/>
      <c r="L13" s="5"/>
      <c r="M13" s="5"/>
      <c r="N13" s="5"/>
      <c r="O13" s="5"/>
      <c r="P13" s="5"/>
    </row>
    <row r="14" spans="1:16" ht="45.75" hidden="1" customHeight="1" x14ac:dyDescent="0.2">
      <c r="A14" s="223" t="s">
        <v>3349</v>
      </c>
      <c r="B14" s="397" t="s">
        <v>3350</v>
      </c>
      <c r="C14" s="398"/>
      <c r="D14" s="5"/>
      <c r="E14" s="5"/>
      <c r="F14" s="5"/>
      <c r="G14" s="5"/>
      <c r="H14" s="5"/>
      <c r="I14" s="5"/>
      <c r="J14" s="5"/>
      <c r="K14" s="5"/>
      <c r="L14" s="5"/>
      <c r="M14" s="5"/>
      <c r="N14" s="5"/>
      <c r="O14" s="5"/>
      <c r="P14" s="5"/>
    </row>
    <row r="15" spans="1:16" ht="45.75" hidden="1" customHeight="1" x14ac:dyDescent="0.2">
      <c r="A15" s="223" t="s">
        <v>3351</v>
      </c>
      <c r="B15" s="397" t="s">
        <v>3352</v>
      </c>
      <c r="C15" s="398"/>
      <c r="D15" s="5"/>
      <c r="E15" s="5"/>
      <c r="F15" s="5"/>
      <c r="G15" s="5"/>
      <c r="H15" s="5"/>
      <c r="I15" s="5"/>
      <c r="J15" s="5"/>
      <c r="K15" s="5"/>
      <c r="L15" s="5"/>
      <c r="M15" s="5"/>
      <c r="N15" s="5"/>
      <c r="O15" s="5"/>
      <c r="P15" s="5"/>
    </row>
    <row r="16" spans="1:16" ht="51" hidden="1" customHeight="1" x14ac:dyDescent="0.2">
      <c r="A16" s="223" t="s">
        <v>3353</v>
      </c>
      <c r="B16" s="397" t="s">
        <v>3354</v>
      </c>
      <c r="C16" s="398"/>
      <c r="D16" s="5"/>
      <c r="E16" s="5"/>
      <c r="F16" s="5"/>
      <c r="G16" s="5"/>
      <c r="H16" s="5"/>
      <c r="I16" s="5"/>
      <c r="J16" s="5"/>
      <c r="K16" s="5"/>
      <c r="L16" s="5"/>
      <c r="M16" s="5"/>
      <c r="N16" s="5"/>
      <c r="O16" s="5"/>
      <c r="P16" s="5"/>
    </row>
    <row r="17" spans="1:16" ht="27.75" hidden="1" customHeight="1" x14ac:dyDescent="0.2">
      <c r="A17" s="223" t="s">
        <v>3355</v>
      </c>
      <c r="B17" s="397" t="s">
        <v>3356</v>
      </c>
      <c r="C17" s="398"/>
      <c r="D17" s="5"/>
      <c r="E17" s="5"/>
      <c r="F17" s="5"/>
      <c r="G17" s="5"/>
      <c r="H17" s="5"/>
      <c r="I17" s="5"/>
      <c r="J17" s="5"/>
      <c r="K17" s="5"/>
      <c r="L17" s="5"/>
      <c r="M17" s="5"/>
      <c r="N17" s="5"/>
      <c r="O17" s="5"/>
      <c r="P17" s="5"/>
    </row>
    <row r="18" spans="1:16" ht="27.75" hidden="1" customHeight="1" x14ac:dyDescent="0.2">
      <c r="A18" s="223" t="s">
        <v>3357</v>
      </c>
      <c r="B18" s="397" t="s">
        <v>3358</v>
      </c>
      <c r="C18" s="398"/>
      <c r="D18" s="5"/>
      <c r="E18" s="5"/>
      <c r="F18" s="5"/>
      <c r="G18" s="5"/>
      <c r="H18" s="5"/>
      <c r="I18" s="5"/>
      <c r="J18" s="5"/>
      <c r="K18" s="5"/>
      <c r="L18" s="5"/>
      <c r="M18" s="5"/>
      <c r="N18" s="5"/>
      <c r="O18" s="5"/>
      <c r="P18" s="5"/>
    </row>
    <row r="19" spans="1:16" ht="45" hidden="1" customHeight="1" x14ac:dyDescent="0.2">
      <c r="A19" s="223" t="s">
        <v>3357</v>
      </c>
      <c r="B19" s="397" t="s">
        <v>3359</v>
      </c>
      <c r="C19" s="398"/>
      <c r="D19" s="5"/>
      <c r="E19" s="5"/>
      <c r="F19" s="5"/>
      <c r="G19" s="5"/>
      <c r="H19" s="5"/>
      <c r="I19" s="5"/>
      <c r="J19" s="5"/>
      <c r="K19" s="5"/>
      <c r="L19" s="5"/>
      <c r="M19" s="5"/>
      <c r="N19" s="5"/>
      <c r="O19" s="5"/>
      <c r="P19" s="5"/>
    </row>
    <row r="20" spans="1:16" ht="45" hidden="1" customHeight="1" x14ac:dyDescent="0.2">
      <c r="A20" s="223" t="s">
        <v>3360</v>
      </c>
      <c r="B20" s="397" t="s">
        <v>3361</v>
      </c>
      <c r="C20" s="398"/>
      <c r="D20" s="5"/>
      <c r="E20" s="5"/>
      <c r="F20" s="5"/>
      <c r="G20" s="5"/>
      <c r="H20" s="5"/>
      <c r="I20" s="5"/>
      <c r="J20" s="5"/>
      <c r="K20" s="5"/>
      <c r="L20" s="5"/>
      <c r="M20" s="5"/>
      <c r="N20" s="5"/>
      <c r="O20" s="5"/>
      <c r="P20" s="5"/>
    </row>
    <row r="21" spans="1:16" ht="30" hidden="1" customHeight="1" x14ac:dyDescent="0.2">
      <c r="A21" s="223" t="s">
        <v>3362</v>
      </c>
      <c r="B21" s="397" t="s">
        <v>3363</v>
      </c>
      <c r="C21" s="398"/>
      <c r="D21" s="5"/>
      <c r="E21" s="5"/>
      <c r="F21" s="5"/>
      <c r="G21" s="5"/>
      <c r="H21" s="5"/>
      <c r="I21" s="5"/>
      <c r="J21" s="5"/>
      <c r="K21" s="5"/>
      <c r="L21" s="5"/>
      <c r="M21" s="5"/>
      <c r="N21" s="5"/>
      <c r="O21" s="5"/>
      <c r="P21" s="5"/>
    </row>
    <row r="22" spans="1:16" ht="30" hidden="1" customHeight="1" x14ac:dyDescent="0.2">
      <c r="A22" s="223" t="s">
        <v>3364</v>
      </c>
      <c r="B22" s="397" t="s">
        <v>3365</v>
      </c>
      <c r="C22" s="398"/>
      <c r="D22" s="5"/>
      <c r="E22" s="5"/>
      <c r="F22" s="5"/>
      <c r="G22" s="5"/>
      <c r="H22" s="5"/>
      <c r="I22" s="5"/>
      <c r="J22" s="5"/>
      <c r="K22" s="5"/>
      <c r="L22" s="5"/>
      <c r="M22" s="5"/>
      <c r="N22" s="5"/>
      <c r="O22" s="5"/>
      <c r="P22" s="5"/>
    </row>
    <row r="23" spans="1:16" ht="30" hidden="1" customHeight="1" x14ac:dyDescent="0.2">
      <c r="A23" s="223" t="s">
        <v>3366</v>
      </c>
      <c r="B23" s="397" t="s">
        <v>3367</v>
      </c>
      <c r="C23" s="398"/>
      <c r="D23" s="5"/>
      <c r="E23" s="5"/>
      <c r="F23" s="5"/>
      <c r="G23" s="5"/>
      <c r="H23" s="5"/>
      <c r="I23" s="5"/>
      <c r="J23" s="5"/>
      <c r="K23" s="5"/>
      <c r="L23" s="5"/>
      <c r="M23" s="5"/>
      <c r="N23" s="5"/>
      <c r="O23" s="5"/>
      <c r="P23" s="5"/>
    </row>
    <row r="24" spans="1:16" ht="30" hidden="1" customHeight="1" x14ac:dyDescent="0.2">
      <c r="A24" s="223" t="s">
        <v>3368</v>
      </c>
      <c r="B24" s="397" t="s">
        <v>3369</v>
      </c>
      <c r="C24" s="398"/>
      <c r="D24" s="5"/>
      <c r="E24" s="5"/>
      <c r="F24" s="5"/>
      <c r="G24" s="5"/>
      <c r="H24" s="5"/>
      <c r="I24" s="5"/>
      <c r="J24" s="5"/>
      <c r="K24" s="5"/>
      <c r="L24" s="5"/>
      <c r="M24" s="5"/>
      <c r="N24" s="5"/>
      <c r="O24" s="5"/>
      <c r="P24" s="5"/>
    </row>
    <row r="25" spans="1:16" ht="30" hidden="1" customHeight="1" x14ac:dyDescent="0.2">
      <c r="A25" s="223" t="s">
        <v>3370</v>
      </c>
      <c r="B25" s="397" t="s">
        <v>3371</v>
      </c>
      <c r="C25" s="398"/>
      <c r="D25" s="5"/>
      <c r="E25" s="5"/>
      <c r="F25" s="5"/>
      <c r="G25" s="5"/>
      <c r="H25" s="5"/>
      <c r="I25" s="5"/>
      <c r="J25" s="5"/>
      <c r="K25" s="5"/>
      <c r="L25" s="5"/>
      <c r="M25" s="5"/>
      <c r="N25" s="5"/>
      <c r="O25" s="5"/>
      <c r="P25" s="5"/>
    </row>
    <row r="26" spans="1:16" ht="30" hidden="1" customHeight="1" x14ac:dyDescent="0.2">
      <c r="A26" s="223" t="s">
        <v>3372</v>
      </c>
      <c r="B26" s="397" t="s">
        <v>3373</v>
      </c>
      <c r="C26" s="398"/>
      <c r="D26" s="5"/>
      <c r="E26" s="5"/>
      <c r="F26" s="5"/>
      <c r="G26" s="5"/>
      <c r="H26" s="5"/>
      <c r="I26" s="5"/>
      <c r="J26" s="5"/>
      <c r="K26" s="5"/>
      <c r="L26" s="5"/>
      <c r="M26" s="5"/>
      <c r="N26" s="5"/>
      <c r="O26" s="5"/>
      <c r="P26" s="5"/>
    </row>
    <row r="27" spans="1:16" ht="70.5" hidden="1" customHeight="1" x14ac:dyDescent="0.2">
      <c r="A27" s="223" t="s">
        <v>3374</v>
      </c>
      <c r="B27" s="397" t="s">
        <v>3375</v>
      </c>
      <c r="C27" s="398"/>
      <c r="D27" s="5"/>
      <c r="E27" s="5"/>
      <c r="F27" s="5"/>
      <c r="G27" s="5"/>
      <c r="H27" s="5"/>
      <c r="I27" s="5"/>
      <c r="J27" s="5"/>
      <c r="K27" s="5"/>
      <c r="L27" s="5"/>
      <c r="M27" s="5"/>
      <c r="N27" s="5"/>
      <c r="O27" s="5"/>
      <c r="P27" s="5"/>
    </row>
    <row r="28" spans="1:16" ht="48" hidden="1" customHeight="1" x14ac:dyDescent="0.2">
      <c r="A28" s="223" t="s">
        <v>3376</v>
      </c>
      <c r="B28" s="397" t="s">
        <v>3377</v>
      </c>
      <c r="C28" s="398"/>
      <c r="D28" s="5"/>
      <c r="E28" s="5"/>
      <c r="F28" s="5"/>
      <c r="G28" s="5"/>
      <c r="H28" s="5"/>
      <c r="I28" s="5"/>
      <c r="J28" s="5"/>
      <c r="K28" s="5"/>
      <c r="L28" s="5"/>
      <c r="M28" s="5"/>
      <c r="N28" s="5"/>
      <c r="O28" s="5"/>
      <c r="P28" s="5"/>
    </row>
    <row r="29" spans="1:16" ht="100.5" hidden="1" customHeight="1" x14ac:dyDescent="0.2">
      <c r="A29" s="223" t="s">
        <v>3378</v>
      </c>
      <c r="B29" s="397" t="s">
        <v>3379</v>
      </c>
      <c r="C29" s="398"/>
      <c r="D29" s="5"/>
      <c r="E29" s="5"/>
      <c r="F29" s="5"/>
      <c r="G29" s="5"/>
      <c r="H29" s="5"/>
      <c r="I29" s="5"/>
      <c r="J29" s="5"/>
      <c r="K29" s="5"/>
      <c r="L29" s="5"/>
      <c r="M29" s="5"/>
      <c r="N29" s="5"/>
      <c r="O29" s="5"/>
      <c r="P29" s="5"/>
    </row>
    <row r="30" spans="1:16" ht="45" hidden="1" customHeight="1" x14ac:dyDescent="0.2">
      <c r="A30" s="223" t="s">
        <v>3380</v>
      </c>
      <c r="B30" s="397" t="s">
        <v>3381</v>
      </c>
      <c r="C30" s="398"/>
      <c r="D30" s="5"/>
      <c r="E30" s="5"/>
      <c r="F30" s="5"/>
      <c r="G30" s="5"/>
      <c r="H30" s="5"/>
      <c r="I30" s="5"/>
      <c r="J30" s="5"/>
      <c r="K30" s="5"/>
      <c r="L30" s="5"/>
      <c r="M30" s="5"/>
      <c r="N30" s="5"/>
      <c r="O30" s="5"/>
      <c r="P30" s="5"/>
    </row>
    <row r="31" spans="1:16" ht="45" hidden="1" customHeight="1" x14ac:dyDescent="0.2">
      <c r="A31" s="223" t="s">
        <v>3382</v>
      </c>
      <c r="B31" s="397" t="s">
        <v>3383</v>
      </c>
      <c r="C31" s="398"/>
      <c r="D31" s="5"/>
      <c r="E31" s="5"/>
      <c r="F31" s="5"/>
      <c r="G31" s="5"/>
      <c r="H31" s="5"/>
      <c r="I31" s="5"/>
      <c r="J31" s="5"/>
      <c r="K31" s="5"/>
      <c r="L31" s="5"/>
      <c r="M31" s="5"/>
      <c r="N31" s="5"/>
      <c r="O31" s="5"/>
      <c r="P31" s="5"/>
    </row>
    <row r="32" spans="1:16" ht="45" hidden="1" customHeight="1" x14ac:dyDescent="0.2">
      <c r="A32" s="223" t="s">
        <v>3384</v>
      </c>
      <c r="B32" s="397" t="s">
        <v>3385</v>
      </c>
      <c r="C32" s="398"/>
      <c r="D32" s="5"/>
      <c r="E32" s="5"/>
      <c r="F32" s="5"/>
      <c r="G32" s="5"/>
      <c r="H32" s="5"/>
      <c r="I32" s="5"/>
      <c r="J32" s="5"/>
      <c r="K32" s="5"/>
      <c r="L32" s="5"/>
      <c r="M32" s="5"/>
      <c r="N32" s="5"/>
      <c r="O32" s="5"/>
      <c r="P32" s="5"/>
    </row>
    <row r="33" spans="1:16" ht="72" hidden="1" customHeight="1" x14ac:dyDescent="0.2">
      <c r="A33" s="223" t="s">
        <v>3386</v>
      </c>
      <c r="B33" s="397" t="s">
        <v>3387</v>
      </c>
      <c r="C33" s="398"/>
      <c r="D33" s="5"/>
      <c r="E33" s="5"/>
      <c r="F33" s="5"/>
      <c r="G33" s="5"/>
      <c r="H33" s="5"/>
      <c r="I33" s="5"/>
      <c r="J33" s="5"/>
      <c r="K33" s="5"/>
      <c r="L33" s="5"/>
      <c r="M33" s="5"/>
      <c r="N33" s="5"/>
      <c r="O33" s="5"/>
      <c r="P33" s="5"/>
    </row>
    <row r="34" spans="1:16" ht="79.5" hidden="1" customHeight="1" x14ac:dyDescent="0.2">
      <c r="A34" s="223" t="s">
        <v>3388</v>
      </c>
      <c r="B34" s="397" t="s">
        <v>3389</v>
      </c>
      <c r="C34" s="398"/>
      <c r="D34" s="5"/>
      <c r="E34" s="5"/>
      <c r="F34" s="5"/>
      <c r="G34" s="5"/>
      <c r="H34" s="5"/>
      <c r="I34" s="5"/>
      <c r="J34" s="5"/>
      <c r="K34" s="5"/>
      <c r="L34" s="5"/>
      <c r="M34" s="5"/>
      <c r="N34" s="5"/>
      <c r="O34" s="5"/>
      <c r="P34" s="5"/>
    </row>
    <row r="35" spans="1:16" ht="70.5" hidden="1" customHeight="1" x14ac:dyDescent="0.2">
      <c r="A35" s="223" t="s">
        <v>3390</v>
      </c>
      <c r="B35" s="397" t="s">
        <v>3391</v>
      </c>
      <c r="C35" s="398"/>
      <c r="D35" s="5"/>
      <c r="E35" s="5"/>
      <c r="F35" s="5"/>
      <c r="G35" s="5"/>
      <c r="H35" s="5"/>
      <c r="I35" s="5"/>
      <c r="J35" s="5"/>
      <c r="K35" s="5"/>
      <c r="L35" s="5"/>
      <c r="M35" s="5"/>
      <c r="N35" s="5"/>
      <c r="O35" s="5"/>
      <c r="P35" s="5"/>
    </row>
    <row r="36" spans="1:16" ht="45.75" hidden="1" customHeight="1" x14ac:dyDescent="0.2">
      <c r="A36" s="223" t="s">
        <v>3392</v>
      </c>
      <c r="B36" s="397" t="s">
        <v>3393</v>
      </c>
      <c r="C36" s="398"/>
      <c r="D36" s="5"/>
      <c r="E36" s="5"/>
      <c r="F36" s="5"/>
      <c r="G36" s="5"/>
      <c r="H36" s="5"/>
      <c r="I36" s="5"/>
      <c r="J36" s="5"/>
      <c r="K36" s="5"/>
      <c r="L36" s="5"/>
      <c r="M36" s="5"/>
      <c r="N36" s="5"/>
      <c r="O36" s="5"/>
      <c r="P36" s="5"/>
    </row>
    <row r="37" spans="1:16" ht="54.75" hidden="1" customHeight="1" x14ac:dyDescent="0.2">
      <c r="A37" s="223" t="s">
        <v>3394</v>
      </c>
      <c r="B37" s="397" t="s">
        <v>3395</v>
      </c>
      <c r="C37" s="398"/>
      <c r="D37" s="5"/>
      <c r="E37" s="5"/>
      <c r="F37" s="5"/>
      <c r="G37" s="5"/>
      <c r="H37" s="5"/>
      <c r="I37" s="5"/>
      <c r="J37" s="5"/>
      <c r="K37" s="5"/>
      <c r="L37" s="5"/>
      <c r="M37" s="5"/>
      <c r="N37" s="5"/>
      <c r="O37" s="5"/>
      <c r="P37" s="5"/>
    </row>
    <row r="38" spans="1:16" ht="37.5" hidden="1" customHeight="1" x14ac:dyDescent="0.2">
      <c r="A38" s="223" t="s">
        <v>3396</v>
      </c>
      <c r="B38" s="397" t="s">
        <v>3397</v>
      </c>
      <c r="C38" s="398"/>
      <c r="D38" s="5"/>
      <c r="E38" s="5"/>
      <c r="F38" s="5"/>
      <c r="G38" s="5"/>
      <c r="H38" s="5"/>
      <c r="I38" s="5"/>
      <c r="J38" s="5"/>
      <c r="K38" s="5"/>
      <c r="L38" s="5"/>
      <c r="M38" s="5"/>
      <c r="N38" s="5"/>
      <c r="O38" s="5"/>
      <c r="P38" s="5"/>
    </row>
    <row r="39" spans="1:16" ht="61.5" hidden="1" customHeight="1" x14ac:dyDescent="0.2">
      <c r="A39" s="223" t="s">
        <v>3398</v>
      </c>
      <c r="B39" s="397" t="s">
        <v>3399</v>
      </c>
      <c r="C39" s="398"/>
      <c r="D39" s="5"/>
      <c r="E39" s="5"/>
      <c r="F39" s="5"/>
      <c r="G39" s="5"/>
      <c r="H39" s="5"/>
      <c r="I39" s="5"/>
      <c r="J39" s="5"/>
      <c r="K39" s="5"/>
      <c r="L39" s="5"/>
      <c r="M39" s="5"/>
      <c r="N39" s="5"/>
      <c r="O39" s="5"/>
      <c r="P39" s="5"/>
    </row>
    <row r="40" spans="1:16" ht="53.25" hidden="1" customHeight="1" x14ac:dyDescent="0.2">
      <c r="A40" s="223" t="s">
        <v>3400</v>
      </c>
      <c r="B40" s="397" t="s">
        <v>3401</v>
      </c>
      <c r="C40" s="398"/>
      <c r="D40" s="5"/>
      <c r="E40" s="5"/>
      <c r="F40" s="5"/>
      <c r="G40" s="5"/>
      <c r="H40" s="5"/>
      <c r="I40" s="5"/>
      <c r="J40" s="5"/>
      <c r="K40" s="5"/>
      <c r="L40" s="5"/>
      <c r="M40" s="5"/>
      <c r="N40" s="5"/>
      <c r="O40" s="5"/>
      <c r="P40" s="5"/>
    </row>
    <row r="41" spans="1:16" ht="73.5" hidden="1" customHeight="1" x14ac:dyDescent="0.2">
      <c r="A41" s="223" t="s">
        <v>3402</v>
      </c>
      <c r="B41" s="397" t="s">
        <v>3403</v>
      </c>
      <c r="C41" s="398"/>
      <c r="D41" s="5"/>
      <c r="E41" s="5"/>
      <c r="F41" s="5"/>
      <c r="G41" s="5"/>
      <c r="H41" s="5"/>
      <c r="I41" s="5"/>
      <c r="J41" s="5"/>
      <c r="K41" s="5"/>
      <c r="L41" s="5"/>
      <c r="M41" s="5"/>
      <c r="N41" s="5"/>
      <c r="O41" s="5"/>
      <c r="P41" s="5"/>
    </row>
    <row r="42" spans="1:16" ht="57.75" hidden="1" customHeight="1" x14ac:dyDescent="0.2">
      <c r="A42" s="223" t="s">
        <v>3404</v>
      </c>
      <c r="B42" s="397" t="s">
        <v>3405</v>
      </c>
      <c r="C42" s="398"/>
      <c r="D42" s="5"/>
      <c r="E42" s="5"/>
      <c r="F42" s="5"/>
      <c r="G42" s="5"/>
      <c r="H42" s="5"/>
      <c r="I42" s="5"/>
      <c r="J42" s="5"/>
      <c r="K42" s="5"/>
      <c r="L42" s="5"/>
      <c r="M42" s="5"/>
      <c r="N42" s="5"/>
      <c r="O42" s="5"/>
      <c r="P42" s="5"/>
    </row>
    <row r="43" spans="1:16" ht="84" hidden="1" customHeight="1" x14ac:dyDescent="0.2">
      <c r="A43" s="223" t="s">
        <v>3406</v>
      </c>
      <c r="B43" s="397" t="s">
        <v>3407</v>
      </c>
      <c r="C43" s="398"/>
      <c r="D43" s="5"/>
      <c r="E43" s="5"/>
      <c r="F43" s="5"/>
      <c r="G43" s="5"/>
      <c r="H43" s="5"/>
      <c r="I43" s="5"/>
      <c r="J43" s="5"/>
      <c r="K43" s="5"/>
      <c r="L43" s="5"/>
      <c r="M43" s="5"/>
      <c r="N43" s="5"/>
      <c r="O43" s="5"/>
      <c r="P43" s="5"/>
    </row>
    <row r="44" spans="1:16" ht="48" hidden="1" customHeight="1" x14ac:dyDescent="0.2">
      <c r="A44" s="223" t="s">
        <v>3408</v>
      </c>
      <c r="B44" s="397" t="s">
        <v>3409</v>
      </c>
      <c r="C44" s="398"/>
      <c r="D44" s="5"/>
      <c r="E44" s="5"/>
      <c r="F44" s="5"/>
      <c r="G44" s="5"/>
      <c r="H44" s="5"/>
      <c r="I44" s="5"/>
      <c r="J44" s="5"/>
      <c r="K44" s="5"/>
      <c r="L44" s="5"/>
      <c r="M44" s="5"/>
      <c r="N44" s="5"/>
      <c r="O44" s="5"/>
      <c r="P44" s="5"/>
    </row>
    <row r="45" spans="1:16" ht="57" hidden="1" customHeight="1" x14ac:dyDescent="0.2">
      <c r="A45" s="223" t="s">
        <v>3410</v>
      </c>
      <c r="B45" s="397" t="s">
        <v>3411</v>
      </c>
      <c r="C45" s="398"/>
      <c r="D45" s="5"/>
      <c r="E45" s="5"/>
      <c r="F45" s="5"/>
      <c r="G45" s="5"/>
      <c r="H45" s="5"/>
      <c r="I45" s="5"/>
      <c r="J45" s="5"/>
      <c r="K45" s="5"/>
      <c r="L45" s="5"/>
      <c r="M45" s="5"/>
      <c r="N45" s="5"/>
      <c r="O45" s="5"/>
      <c r="P45" s="5"/>
    </row>
    <row r="46" spans="1:16" ht="73.5" hidden="1" customHeight="1" x14ac:dyDescent="0.2">
      <c r="A46" s="223" t="s">
        <v>3412</v>
      </c>
      <c r="B46" s="408" t="s">
        <v>3413</v>
      </c>
      <c r="C46" s="398"/>
      <c r="D46" s="5"/>
      <c r="E46" s="5"/>
      <c r="F46" s="5"/>
      <c r="G46" s="5"/>
      <c r="H46" s="5"/>
      <c r="I46" s="5"/>
      <c r="J46" s="5"/>
      <c r="K46" s="5"/>
      <c r="L46" s="5"/>
      <c r="M46" s="5"/>
      <c r="N46" s="5"/>
      <c r="O46" s="5"/>
      <c r="P46" s="5"/>
    </row>
    <row r="47" spans="1:16" ht="66" hidden="1" customHeight="1" x14ac:dyDescent="0.2">
      <c r="A47" s="39" t="s">
        <v>3414</v>
      </c>
      <c r="B47" s="409" t="s">
        <v>3415</v>
      </c>
      <c r="C47" s="409"/>
      <c r="D47" s="5"/>
      <c r="E47" s="5"/>
      <c r="F47" s="5"/>
      <c r="G47" s="5"/>
      <c r="H47" s="5"/>
      <c r="I47" s="5"/>
      <c r="J47" s="5"/>
      <c r="K47" s="5"/>
      <c r="L47" s="5"/>
      <c r="M47" s="5"/>
      <c r="N47" s="5"/>
      <c r="O47" s="5"/>
      <c r="P47" s="5"/>
    </row>
    <row r="48" spans="1:16" ht="123.75" customHeight="1" x14ac:dyDescent="0.2">
      <c r="A48" s="202" t="s">
        <v>3416</v>
      </c>
      <c r="B48" s="407" t="s">
        <v>3417</v>
      </c>
      <c r="C48" s="406"/>
      <c r="D48" s="5"/>
      <c r="E48" s="5"/>
      <c r="F48" s="5"/>
      <c r="G48" s="5"/>
      <c r="H48" s="5"/>
      <c r="I48" s="5"/>
      <c r="J48" s="5"/>
      <c r="K48" s="5"/>
      <c r="L48" s="5"/>
      <c r="M48" s="5"/>
      <c r="N48" s="5"/>
      <c r="O48" s="5"/>
      <c r="P48" s="5"/>
    </row>
    <row r="49" spans="1:16" ht="34.5" customHeight="1" x14ac:dyDescent="0.2">
      <c r="A49" s="202" t="s">
        <v>3418</v>
      </c>
      <c r="B49" s="405" t="s">
        <v>3419</v>
      </c>
      <c r="C49" s="406"/>
      <c r="D49" s="5"/>
      <c r="E49" s="5"/>
      <c r="F49" s="5"/>
      <c r="G49" s="5"/>
      <c r="H49" s="5"/>
      <c r="I49" s="5"/>
      <c r="J49" s="5"/>
      <c r="K49" s="5"/>
      <c r="L49" s="5"/>
      <c r="M49" s="5"/>
      <c r="N49" s="5"/>
      <c r="O49" s="5"/>
      <c r="P49" s="5"/>
    </row>
    <row r="50" spans="1:16" ht="34.5" customHeight="1" x14ac:dyDescent="0.2">
      <c r="A50" s="202" t="s">
        <v>3420</v>
      </c>
      <c r="B50" s="405" t="s">
        <v>3421</v>
      </c>
      <c r="C50" s="406"/>
      <c r="D50" s="5"/>
      <c r="E50" s="5"/>
      <c r="F50" s="5"/>
      <c r="G50" s="5"/>
      <c r="H50" s="5"/>
      <c r="I50" s="5"/>
      <c r="J50" s="5"/>
      <c r="K50" s="5"/>
      <c r="L50" s="5"/>
      <c r="M50" s="5"/>
      <c r="N50" s="5"/>
      <c r="O50" s="5"/>
      <c r="P50" s="5"/>
    </row>
    <row r="51" spans="1:16" ht="31.5" customHeight="1" x14ac:dyDescent="0.2">
      <c r="A51" s="224" t="s">
        <v>3422</v>
      </c>
      <c r="B51" s="397" t="s">
        <v>3423</v>
      </c>
      <c r="C51" s="398"/>
      <c r="D51" s="5"/>
      <c r="E51" s="5"/>
      <c r="F51" s="5"/>
      <c r="G51" s="5"/>
      <c r="H51" s="5"/>
      <c r="I51" s="5"/>
      <c r="J51" s="5"/>
      <c r="K51" s="5"/>
      <c r="L51" s="5"/>
      <c r="M51" s="5"/>
      <c r="N51" s="5"/>
      <c r="O51" s="5"/>
      <c r="P51" s="5"/>
    </row>
    <row r="52" spans="1:16" ht="31.5" customHeight="1" x14ac:dyDescent="0.2">
      <c r="A52" s="224" t="s">
        <v>3424</v>
      </c>
      <c r="B52" s="397" t="s">
        <v>3425</v>
      </c>
      <c r="C52" s="398"/>
      <c r="D52" s="5"/>
      <c r="E52" s="5"/>
      <c r="F52" s="5"/>
      <c r="G52" s="5"/>
      <c r="H52" s="5"/>
      <c r="I52" s="5"/>
      <c r="J52" s="5"/>
      <c r="K52" s="5"/>
      <c r="L52" s="5"/>
      <c r="M52" s="5"/>
      <c r="N52" s="5"/>
      <c r="O52" s="5"/>
      <c r="P52" s="5"/>
    </row>
    <row r="53" spans="1:16" ht="31.5" customHeight="1" x14ac:dyDescent="0.2">
      <c r="A53" s="224" t="s">
        <v>3426</v>
      </c>
      <c r="B53" s="410" t="s">
        <v>3427</v>
      </c>
      <c r="C53" s="411"/>
      <c r="D53" s="5"/>
      <c r="E53" s="5"/>
      <c r="F53" s="5"/>
      <c r="G53" s="5"/>
      <c r="H53" s="5"/>
      <c r="I53" s="5"/>
      <c r="J53" s="5"/>
      <c r="K53" s="5"/>
      <c r="L53" s="5"/>
      <c r="M53" s="5"/>
      <c r="N53" s="5"/>
      <c r="O53" s="5"/>
      <c r="P53" s="5"/>
    </row>
    <row r="54" spans="1:16" ht="31.5" customHeight="1" x14ac:dyDescent="0.2">
      <c r="A54" s="224" t="s">
        <v>3428</v>
      </c>
      <c r="B54" s="410" t="s">
        <v>3429</v>
      </c>
      <c r="C54" s="411"/>
      <c r="D54" s="5"/>
      <c r="E54" s="5"/>
      <c r="F54" s="5"/>
      <c r="G54" s="5"/>
      <c r="H54" s="5"/>
      <c r="I54" s="5"/>
      <c r="J54" s="5"/>
      <c r="K54" s="5"/>
      <c r="L54" s="5"/>
      <c r="M54" s="5"/>
      <c r="N54" s="5"/>
      <c r="O54" s="5"/>
      <c r="P54" s="5"/>
    </row>
    <row r="55" spans="1:16" ht="54.6" customHeight="1" x14ac:dyDescent="0.2">
      <c r="A55" s="224" t="s">
        <v>3430</v>
      </c>
      <c r="B55" s="410" t="s">
        <v>3431</v>
      </c>
      <c r="C55" s="411"/>
      <c r="D55" s="5"/>
      <c r="E55" s="5"/>
      <c r="F55" s="5"/>
      <c r="G55" s="5"/>
      <c r="H55" s="5"/>
      <c r="I55" s="5"/>
      <c r="J55" s="5"/>
      <c r="K55" s="5"/>
      <c r="L55" s="5"/>
      <c r="M55" s="5"/>
      <c r="N55" s="5"/>
      <c r="O55" s="5"/>
      <c r="P55" s="5"/>
    </row>
    <row r="56" spans="1:16" ht="54.6" customHeight="1" x14ac:dyDescent="0.2">
      <c r="A56" s="224" t="s">
        <v>3432</v>
      </c>
      <c r="B56" s="410" t="s">
        <v>3433</v>
      </c>
      <c r="C56" s="411"/>
      <c r="D56" s="5"/>
      <c r="E56" s="5"/>
      <c r="F56" s="5"/>
      <c r="G56" s="5"/>
      <c r="H56" s="5"/>
      <c r="I56" s="5"/>
      <c r="J56" s="5"/>
      <c r="K56" s="5"/>
      <c r="L56" s="5"/>
      <c r="M56" s="5"/>
      <c r="N56" s="5"/>
      <c r="O56" s="5"/>
      <c r="P56" s="5"/>
    </row>
    <row r="57" spans="1:16" ht="54" customHeight="1" x14ac:dyDescent="0.2">
      <c r="A57" s="224" t="s">
        <v>3434</v>
      </c>
      <c r="B57" s="410" t="s">
        <v>3435</v>
      </c>
      <c r="C57" s="411"/>
      <c r="D57" s="5"/>
      <c r="E57" s="5"/>
      <c r="F57" s="5"/>
      <c r="G57" s="5"/>
      <c r="H57" s="5"/>
      <c r="I57" s="5"/>
      <c r="J57" s="5"/>
      <c r="K57" s="5"/>
      <c r="L57" s="5"/>
      <c r="M57" s="5"/>
      <c r="N57" s="5"/>
      <c r="O57" s="5"/>
      <c r="P57" s="5"/>
    </row>
    <row r="58" spans="1:16" ht="31.15" customHeight="1" x14ac:dyDescent="0.2">
      <c r="A58" s="270" t="s">
        <v>3436</v>
      </c>
      <c r="B58" s="403" t="s">
        <v>3437</v>
      </c>
      <c r="C58" s="404"/>
      <c r="D58" s="5"/>
      <c r="E58" s="5"/>
      <c r="F58" s="5"/>
      <c r="G58" s="5"/>
      <c r="H58" s="5"/>
      <c r="I58" s="5"/>
      <c r="J58" s="5"/>
      <c r="K58" s="5"/>
      <c r="L58" s="5"/>
      <c r="M58" s="5"/>
      <c r="N58" s="5"/>
      <c r="O58" s="5"/>
      <c r="P58" s="5"/>
    </row>
    <row r="59" spans="1:16" ht="46.5" customHeight="1" x14ac:dyDescent="0.2">
      <c r="A59" s="302" t="s">
        <v>3438</v>
      </c>
      <c r="B59" s="395" t="s">
        <v>3439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13641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5"/>
      <c r="F12" s="328" t="s">
        <v>1983</v>
      </c>
      <c r="G12" s="329"/>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2101594.9299999997</v>
      </c>
      <c r="I17" s="275">
        <f>'PR-RAS'!E6</f>
        <v>2832116.6799999997</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1991322.92</v>
      </c>
      <c r="I18" s="275">
        <f>'PR-RAS'!E152</f>
        <v>2325755.6900000004</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39151.449999999815</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176196.5500000008</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2797141.5</v>
      </c>
      <c r="I22" s="275">
        <f>BILANCA!E7</f>
        <v>3436253.1699999995</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229463.6</v>
      </c>
      <c r="I23" s="275">
        <f>BILANCA!E69</f>
        <v>239583.08000000002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188179.4</v>
      </c>
      <c r="I24" s="275">
        <f>BILANCA!E177</f>
        <v>244834.78000000003</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2838425.7</v>
      </c>
      <c r="I25" s="275">
        <f>BILANCA!E251</f>
        <v>3431001.47</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2120728.63</v>
      </c>
      <c r="I30" s="275">
        <f>'RAS-funkcijski'!E114</f>
        <v>3047440.79</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2120728.63</v>
      </c>
      <c r="I31" s="275">
        <f>'RAS-funkcijski'!E141</f>
        <v>3047440.79</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188179.4</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244834.78000000073</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15741.17</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229093.61000000002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3" priority="3" operator="equal">
      <formula>"DA"</formula>
    </cfRule>
  </conditionalFormatting>
  <conditionalFormatting sqref="I7:I12">
    <cfRule type="cellIs" dxfId="32" priority="2" operator="notEqual">
      <formula>"Nema"</formula>
    </cfRule>
  </conditionalFormatting>
  <conditionalFormatting sqref="I13">
    <cfRule type="cellIs" dxfId="31"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29" zoomScaleNormal="100" workbookViewId="0">
      <selection activeCell="C197" sqref="C19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2101594.9299999997</v>
      </c>
      <c r="E6" s="60">
        <f>E7+E43+E49+E82+E106+E125+E134+E140</f>
        <v>2832116.6799999997</v>
      </c>
      <c r="F6" s="45">
        <f t="shared" ref="F6:F132" si="0">IF(D6&lt;&gt;0,IF(E6/D6&gt;=100,"&gt;&gt;100",E6/D6*100),"-")</f>
        <v>134.76034984534343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1751252.75</v>
      </c>
      <c r="E49" s="60">
        <f>E50+E53+E58+E61+E64+E68+E71+E74+E77</f>
        <v>1861149</v>
      </c>
      <c r="F49" s="45">
        <f t="shared" si="0"/>
        <v>106.27529350060978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58</v>
      </c>
      <c r="E58" s="60">
        <f t="shared" si="9"/>
        <v>4566.6000000000004</v>
      </c>
      <c r="F58" s="45">
        <f t="shared" si="0"/>
        <v>7873.4482758620697</v>
      </c>
    </row>
    <row r="59" spans="1:6" ht="24" x14ac:dyDescent="0.2">
      <c r="A59" s="63">
        <v>6331</v>
      </c>
      <c r="B59" s="65" t="s">
        <v>121</v>
      </c>
      <c r="C59" s="247" t="s">
        <v>122</v>
      </c>
      <c r="D59" s="194">
        <v>58</v>
      </c>
      <c r="E59" s="194">
        <v>4566.6000000000004</v>
      </c>
      <c r="F59" s="45">
        <f t="shared" si="0"/>
        <v>7873.4482758620697</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1725677.56</v>
      </c>
      <c r="E68" s="60">
        <f t="shared" si="11"/>
        <v>1856582.4</v>
      </c>
      <c r="F68" s="45">
        <f t="shared" si="0"/>
        <v>107.5857067991311</v>
      </c>
    </row>
    <row r="69" spans="1:6" ht="12.75" customHeight="1" x14ac:dyDescent="0.2">
      <c r="A69" s="63" t="s">
        <v>141</v>
      </c>
      <c r="B69" s="64" t="s">
        <v>142</v>
      </c>
      <c r="C69" s="247" t="s">
        <v>141</v>
      </c>
      <c r="D69" s="194">
        <v>1665261.85</v>
      </c>
      <c r="E69" s="194">
        <v>1824134.38</v>
      </c>
      <c r="F69" s="45">
        <f t="shared" si="0"/>
        <v>109.5403933021104</v>
      </c>
    </row>
    <row r="70" spans="1:6" ht="24" x14ac:dyDescent="0.2">
      <c r="A70" s="63" t="s">
        <v>143</v>
      </c>
      <c r="B70" s="64" t="s">
        <v>144</v>
      </c>
      <c r="C70" s="247" t="s">
        <v>143</v>
      </c>
      <c r="D70" s="194">
        <v>60415.71</v>
      </c>
      <c r="E70" s="194">
        <v>32448.02</v>
      </c>
      <c r="F70" s="45">
        <f t="shared" si="0"/>
        <v>53.707918023308842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25517.19</v>
      </c>
      <c r="E74" s="60">
        <f t="shared" si="13"/>
        <v>0</v>
      </c>
      <c r="F74" s="45">
        <f t="shared" si="0"/>
        <v>0</v>
      </c>
    </row>
    <row r="75" spans="1:6" ht="12.75" customHeight="1" x14ac:dyDescent="0.2">
      <c r="A75" s="63" t="s">
        <v>153</v>
      </c>
      <c r="B75" s="65" t="s">
        <v>154</v>
      </c>
      <c r="C75" s="247" t="s">
        <v>153</v>
      </c>
      <c r="D75" s="194">
        <v>25517.19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76.349999999999994</v>
      </c>
      <c r="E82" s="60">
        <f t="shared" si="15"/>
        <v>12.15</v>
      </c>
      <c r="F82" s="45">
        <f t="shared" si="0"/>
        <v>15.913555992141456</v>
      </c>
    </row>
    <row r="83" spans="1:6" ht="12.75" customHeight="1" x14ac:dyDescent="0.2">
      <c r="A83" s="63">
        <v>641</v>
      </c>
      <c r="B83" s="64" t="s">
        <v>169</v>
      </c>
      <c r="C83" s="247" t="s">
        <v>170</v>
      </c>
      <c r="D83" s="60">
        <f t="shared" ref="D83:E83" si="16">SUM(D84:D90)</f>
        <v>76.349999999999994</v>
      </c>
      <c r="E83" s="60">
        <f t="shared" si="16"/>
        <v>12.15</v>
      </c>
      <c r="F83" s="45">
        <f t="shared" si="0"/>
        <v>15.913555992141456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76.349999999999994</v>
      </c>
      <c r="E85" s="194">
        <v>12.15</v>
      </c>
      <c r="F85" s="45">
        <f t="shared" si="0"/>
        <v>15.913555992141456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114228.97</v>
      </c>
      <c r="E106" s="60">
        <f>E107+E112+E120+E124</f>
        <v>117506</v>
      </c>
      <c r="F106" s="45">
        <f t="shared" si="0"/>
        <v>102.86882565779942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114228.97</v>
      </c>
      <c r="E112" s="60">
        <f t="shared" si="20"/>
        <v>117506</v>
      </c>
      <c r="F112" s="45">
        <f t="shared" si="0"/>
        <v>102.86882565779942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114228.97</v>
      </c>
      <c r="E117" s="327">
        <v>117506</v>
      </c>
      <c r="F117" s="45">
        <f t="shared" si="0"/>
        <v>102.86882565779942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13450.06</v>
      </c>
      <c r="E125" s="60">
        <f t="shared" si="22"/>
        <v>19855.25</v>
      </c>
      <c r="F125" s="45">
        <f t="shared" si="0"/>
        <v>147.6220180430422</v>
      </c>
    </row>
    <row r="126" spans="1:6" ht="12.75" customHeight="1" x14ac:dyDescent="0.2">
      <c r="A126" s="63">
        <v>661</v>
      </c>
      <c r="B126" s="65" t="s">
        <v>255</v>
      </c>
      <c r="C126" s="247" t="s">
        <v>256</v>
      </c>
      <c r="D126" s="60">
        <f t="shared" ref="D126:E126" si="23">SUM(D127:D128)</f>
        <v>11973.56</v>
      </c>
      <c r="E126" s="60">
        <f t="shared" si="23"/>
        <v>11030.1</v>
      </c>
      <c r="F126" s="45">
        <f t="shared" si="0"/>
        <v>92.120472106875482</v>
      </c>
    </row>
    <row r="127" spans="1:6" ht="12.75" customHeight="1" x14ac:dyDescent="0.2">
      <c r="A127" s="63">
        <v>6614</v>
      </c>
      <c r="B127" s="65" t="s">
        <v>257</v>
      </c>
      <c r="C127" s="247" t="s">
        <v>258</v>
      </c>
      <c r="D127" s="194">
        <v>0</v>
      </c>
      <c r="E127" s="194">
        <v>255.2</v>
      </c>
      <c r="F127" s="45" t="str">
        <f t="shared" si="0"/>
        <v>-</v>
      </c>
    </row>
    <row r="128" spans="1:6" ht="12.75" customHeight="1" x14ac:dyDescent="0.2">
      <c r="A128" s="63">
        <v>6615</v>
      </c>
      <c r="B128" s="65" t="s">
        <v>259</v>
      </c>
      <c r="C128" s="247" t="s">
        <v>260</v>
      </c>
      <c r="D128" s="194">
        <v>11973.56</v>
      </c>
      <c r="E128" s="194">
        <v>10774.9</v>
      </c>
      <c r="F128" s="45">
        <f t="shared" si="0"/>
        <v>89.989109337573794</v>
      </c>
    </row>
    <row r="129" spans="1:6" ht="36" x14ac:dyDescent="0.2">
      <c r="A129" s="63">
        <v>663</v>
      </c>
      <c r="B129" s="182" t="s">
        <v>261</v>
      </c>
      <c r="C129" s="247" t="s">
        <v>262</v>
      </c>
      <c r="D129" s="60">
        <f t="shared" ref="D129:E129" si="24">SUM(D130:D133)</f>
        <v>1476.5</v>
      </c>
      <c r="E129" s="60">
        <f t="shared" si="24"/>
        <v>8825.15</v>
      </c>
      <c r="F129" s="45">
        <f t="shared" si="0"/>
        <v>597.70741618692853</v>
      </c>
    </row>
    <row r="130" spans="1:6" ht="12.75" customHeight="1" x14ac:dyDescent="0.2">
      <c r="A130" s="63">
        <v>6631</v>
      </c>
      <c r="B130" s="65" t="s">
        <v>263</v>
      </c>
      <c r="C130" s="247" t="s">
        <v>264</v>
      </c>
      <c r="D130" s="194">
        <v>1476.5</v>
      </c>
      <c r="E130" s="194">
        <v>8825.15</v>
      </c>
      <c r="F130" s="45">
        <f t="shared" si="0"/>
        <v>597.70741618692853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221943</v>
      </c>
      <c r="E134" s="60">
        <f t="shared" si="25"/>
        <v>832149.39999999991</v>
      </c>
      <c r="F134" s="45">
        <f t="shared" ref="F134:F229" si="26">IF(D134&lt;&gt;0,IF(E134/D134&gt;=100,"&gt;&gt;100",E134/D134*100),"-")</f>
        <v>374.9383400242404</v>
      </c>
    </row>
    <row r="135" spans="1:6" ht="24" x14ac:dyDescent="0.2">
      <c r="A135" s="63">
        <v>671</v>
      </c>
      <c r="B135" s="182" t="s">
        <v>273</v>
      </c>
      <c r="C135" s="247" t="s">
        <v>274</v>
      </c>
      <c r="D135" s="60">
        <f t="shared" ref="D135:E135" si="27">SUM(D136:D138)</f>
        <v>221943</v>
      </c>
      <c r="E135" s="60">
        <f t="shared" si="27"/>
        <v>832149.39999999991</v>
      </c>
      <c r="F135" s="45">
        <f t="shared" si="26"/>
        <v>374.9383400242404</v>
      </c>
    </row>
    <row r="136" spans="1:6" ht="12.75" customHeight="1" x14ac:dyDescent="0.2">
      <c r="A136" s="63">
        <v>6711</v>
      </c>
      <c r="B136" s="65" t="s">
        <v>275</v>
      </c>
      <c r="C136" s="247" t="s">
        <v>276</v>
      </c>
      <c r="D136" s="194">
        <v>104076.85</v>
      </c>
      <c r="E136" s="194">
        <v>153330.06</v>
      </c>
      <c r="F136" s="45">
        <f t="shared" si="26"/>
        <v>147.32388614759188</v>
      </c>
    </row>
    <row r="137" spans="1:6" ht="24" x14ac:dyDescent="0.2">
      <c r="A137" s="63">
        <v>6712</v>
      </c>
      <c r="B137" s="182" t="s">
        <v>277</v>
      </c>
      <c r="C137" s="247" t="s">
        <v>278</v>
      </c>
      <c r="D137" s="194">
        <v>117866.15</v>
      </c>
      <c r="E137" s="194">
        <v>678819.34</v>
      </c>
      <c r="F137" s="45">
        <f t="shared" si="26"/>
        <v>575.9239102999461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643.79999999999995</v>
      </c>
      <c r="E140" s="60">
        <f t="shared" si="28"/>
        <v>1444.88</v>
      </c>
      <c r="F140" s="45">
        <f t="shared" si="26"/>
        <v>224.42994718856792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643.79999999999995</v>
      </c>
      <c r="E151" s="194">
        <v>1444.88</v>
      </c>
      <c r="F151" s="45">
        <f t="shared" si="26"/>
        <v>224.42994718856792</v>
      </c>
    </row>
    <row r="152" spans="1:6" ht="12.75" customHeight="1" x14ac:dyDescent="0.2">
      <c r="A152" s="63">
        <v>3</v>
      </c>
      <c r="B152" s="64" t="s">
        <v>307</v>
      </c>
      <c r="C152" s="247" t="s">
        <v>13</v>
      </c>
      <c r="D152" s="60">
        <f>D153+D164+D202+D221+D230+D262+D273</f>
        <v>1991322.92</v>
      </c>
      <c r="E152" s="60">
        <f>E153+E164+E202+E221+E230+E262+E273</f>
        <v>2325755.6900000004</v>
      </c>
      <c r="F152" s="45">
        <f t="shared" si="26"/>
        <v>116.79450211922438</v>
      </c>
    </row>
    <row r="153" spans="1:6" ht="12.75" customHeight="1" x14ac:dyDescent="0.2">
      <c r="A153" s="63">
        <v>31</v>
      </c>
      <c r="B153" s="64" t="s">
        <v>308</v>
      </c>
      <c r="C153" s="247" t="s">
        <v>3</v>
      </c>
      <c r="D153" s="60">
        <f t="shared" ref="D153:E153" si="30">D154+D159+D160</f>
        <v>1630574.4500000002</v>
      </c>
      <c r="E153" s="60">
        <f t="shared" si="30"/>
        <v>2008393.09</v>
      </c>
      <c r="F153" s="45">
        <f t="shared" si="26"/>
        <v>123.17089170629404</v>
      </c>
    </row>
    <row r="154" spans="1:6" ht="12.75" customHeight="1" x14ac:dyDescent="0.2">
      <c r="A154" s="63">
        <v>311</v>
      </c>
      <c r="B154" s="64" t="s">
        <v>309</v>
      </c>
      <c r="C154" s="247" t="s">
        <v>310</v>
      </c>
      <c r="D154" s="60">
        <f t="shared" ref="D154:E154" si="31">SUM(D155:D158)</f>
        <v>1353418.04</v>
      </c>
      <c r="E154" s="60">
        <f t="shared" si="31"/>
        <v>1666672.58</v>
      </c>
      <c r="F154" s="45">
        <f t="shared" si="26"/>
        <v>123.14543849289907</v>
      </c>
    </row>
    <row r="155" spans="1:6" ht="12.75" customHeight="1" x14ac:dyDescent="0.2">
      <c r="A155" s="63">
        <v>3111</v>
      </c>
      <c r="B155" s="64" t="s">
        <v>311</v>
      </c>
      <c r="C155" s="247" t="s">
        <v>312</v>
      </c>
      <c r="D155" s="194">
        <v>1353418.04</v>
      </c>
      <c r="E155" s="194">
        <v>1666672.58</v>
      </c>
      <c r="F155" s="45">
        <f t="shared" si="26"/>
        <v>123.14543849289907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60053.54</v>
      </c>
      <c r="E159" s="194">
        <v>69250.27</v>
      </c>
      <c r="F159" s="45">
        <f t="shared" si="26"/>
        <v>115.31421794618602</v>
      </c>
    </row>
    <row r="160" spans="1:6" ht="12.75" customHeight="1" x14ac:dyDescent="0.2">
      <c r="A160" s="63">
        <v>313</v>
      </c>
      <c r="B160" s="65" t="s">
        <v>321</v>
      </c>
      <c r="C160" s="247" t="s">
        <v>322</v>
      </c>
      <c r="D160" s="60">
        <f t="shared" ref="D160:E160" si="32">SUM(D161:D163)</f>
        <v>217102.87</v>
      </c>
      <c r="E160" s="60">
        <f t="shared" si="32"/>
        <v>272470.24</v>
      </c>
      <c r="F160" s="45">
        <f t="shared" si="26"/>
        <v>125.50282730025633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217102.87</v>
      </c>
      <c r="E162" s="194">
        <v>272470.24</v>
      </c>
      <c r="F162" s="45">
        <f t="shared" si="26"/>
        <v>125.50282730025633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358666.56999999995</v>
      </c>
      <c r="E164" s="60">
        <f>E165+E170+E178+E188+E189+E194</f>
        <v>316486.61</v>
      </c>
      <c r="F164" s="45">
        <f t="shared" si="26"/>
        <v>88.239784934514532</v>
      </c>
    </row>
    <row r="165" spans="1:6" ht="12.75" customHeight="1" x14ac:dyDescent="0.2">
      <c r="A165" s="63">
        <v>321</v>
      </c>
      <c r="B165" s="64" t="s">
        <v>331</v>
      </c>
      <c r="C165" s="247" t="s">
        <v>332</v>
      </c>
      <c r="D165" s="60">
        <f t="shared" ref="D165:E165" si="33">SUM(D166:D169)</f>
        <v>44098.7</v>
      </c>
      <c r="E165" s="60">
        <f t="shared" si="33"/>
        <v>49144.55</v>
      </c>
      <c r="F165" s="45">
        <f t="shared" si="26"/>
        <v>111.44217403234111</v>
      </c>
    </row>
    <row r="166" spans="1:6" ht="12.75" customHeight="1" x14ac:dyDescent="0.2">
      <c r="A166" s="63">
        <v>3211</v>
      </c>
      <c r="B166" s="64" t="s">
        <v>333</v>
      </c>
      <c r="C166" s="247" t="s">
        <v>334</v>
      </c>
      <c r="D166" s="194">
        <v>8714.43</v>
      </c>
      <c r="E166" s="194">
        <v>6044.37</v>
      </c>
      <c r="F166" s="45">
        <f t="shared" si="26"/>
        <v>69.360474523290677</v>
      </c>
    </row>
    <row r="167" spans="1:6" ht="12.75" customHeight="1" x14ac:dyDescent="0.2">
      <c r="A167" s="63">
        <v>3212</v>
      </c>
      <c r="B167" s="64" t="s">
        <v>335</v>
      </c>
      <c r="C167" s="247" t="s">
        <v>336</v>
      </c>
      <c r="D167" s="194">
        <v>34939.269999999997</v>
      </c>
      <c r="E167" s="194">
        <v>40790.58</v>
      </c>
      <c r="F167" s="45">
        <f t="shared" si="26"/>
        <v>116.74708716009236</v>
      </c>
    </row>
    <row r="168" spans="1:6" ht="12.75" customHeight="1" x14ac:dyDescent="0.2">
      <c r="A168" s="63">
        <v>3213</v>
      </c>
      <c r="B168" s="64" t="s">
        <v>337</v>
      </c>
      <c r="C168" s="247" t="s">
        <v>338</v>
      </c>
      <c r="D168" s="194">
        <v>445</v>
      </c>
      <c r="E168" s="194">
        <v>2309.6</v>
      </c>
      <c r="F168" s="45">
        <f t="shared" si="26"/>
        <v>519.01123595505624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203416.77</v>
      </c>
      <c r="E170" s="60">
        <f t="shared" si="34"/>
        <v>185371.2</v>
      </c>
      <c r="F170" s="45">
        <f t="shared" si="26"/>
        <v>91.128769766622497</v>
      </c>
    </row>
    <row r="171" spans="1:6" ht="12.75" customHeight="1" x14ac:dyDescent="0.2">
      <c r="A171" s="63">
        <v>3221</v>
      </c>
      <c r="B171" s="64" t="s">
        <v>343</v>
      </c>
      <c r="C171" s="247" t="s">
        <v>344</v>
      </c>
      <c r="D171" s="194">
        <v>21838.19</v>
      </c>
      <c r="E171" s="194">
        <v>13092.01</v>
      </c>
      <c r="F171" s="45">
        <f t="shared" si="26"/>
        <v>59.950069122028893</v>
      </c>
    </row>
    <row r="172" spans="1:6" ht="12.75" customHeight="1" x14ac:dyDescent="0.2">
      <c r="A172" s="63">
        <v>3222</v>
      </c>
      <c r="B172" s="64" t="s">
        <v>345</v>
      </c>
      <c r="C172" s="247" t="s">
        <v>346</v>
      </c>
      <c r="D172" s="194">
        <v>121122.98</v>
      </c>
      <c r="E172" s="194">
        <v>124650.82</v>
      </c>
      <c r="F172" s="45">
        <f t="shared" si="26"/>
        <v>102.91260997706628</v>
      </c>
    </row>
    <row r="173" spans="1:6" ht="12.75" customHeight="1" x14ac:dyDescent="0.2">
      <c r="A173" s="63">
        <v>3223</v>
      </c>
      <c r="B173" s="65" t="s">
        <v>347</v>
      </c>
      <c r="C173" s="247" t="s">
        <v>348</v>
      </c>
      <c r="D173" s="194">
        <v>54053.51</v>
      </c>
      <c r="E173" s="194">
        <v>41611.93</v>
      </c>
      <c r="F173" s="45">
        <f t="shared" si="26"/>
        <v>76.982845332338272</v>
      </c>
    </row>
    <row r="174" spans="1:6" ht="12.75" customHeight="1" x14ac:dyDescent="0.2">
      <c r="A174" s="63">
        <v>3224</v>
      </c>
      <c r="B174" s="65" t="s">
        <v>349</v>
      </c>
      <c r="C174" s="247" t="s">
        <v>350</v>
      </c>
      <c r="D174" s="194">
        <v>5960.94</v>
      </c>
      <c r="E174" s="194">
        <v>5839.82</v>
      </c>
      <c r="F174" s="45">
        <f t="shared" si="26"/>
        <v>97.968105701449772</v>
      </c>
    </row>
    <row r="175" spans="1:6" ht="12.75" customHeight="1" x14ac:dyDescent="0.2">
      <c r="A175" s="63">
        <v>3225</v>
      </c>
      <c r="B175" s="65" t="s">
        <v>351</v>
      </c>
      <c r="C175" s="247" t="s">
        <v>352</v>
      </c>
      <c r="D175" s="194">
        <v>72.11</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369.04</v>
      </c>
      <c r="E177" s="194">
        <v>176.62</v>
      </c>
      <c r="F177" s="45">
        <f t="shared" si="26"/>
        <v>47.85931064383265</v>
      </c>
    </row>
    <row r="178" spans="1:6" ht="12.75" customHeight="1" x14ac:dyDescent="0.2">
      <c r="A178" s="63">
        <v>323</v>
      </c>
      <c r="B178" s="65" t="s">
        <v>357</v>
      </c>
      <c r="C178" s="247" t="s">
        <v>358</v>
      </c>
      <c r="D178" s="60">
        <f t="shared" ref="D178:E178" si="35">SUM(D179:D187)</f>
        <v>98131.23</v>
      </c>
      <c r="E178" s="60">
        <f t="shared" si="35"/>
        <v>61289.919999999998</v>
      </c>
      <c r="F178" s="45">
        <f t="shared" si="26"/>
        <v>62.457099539056017</v>
      </c>
    </row>
    <row r="179" spans="1:6" ht="12.75" customHeight="1" x14ac:dyDescent="0.2">
      <c r="A179" s="63">
        <v>3231</v>
      </c>
      <c r="B179" s="65" t="s">
        <v>359</v>
      </c>
      <c r="C179" s="247" t="s">
        <v>360</v>
      </c>
      <c r="D179" s="194">
        <v>3435.68</v>
      </c>
      <c r="E179" s="194">
        <v>2625.51</v>
      </c>
      <c r="F179" s="45">
        <f t="shared" si="26"/>
        <v>76.418933078750072</v>
      </c>
    </row>
    <row r="180" spans="1:6" ht="12.75" customHeight="1" x14ac:dyDescent="0.2">
      <c r="A180" s="63">
        <v>3232</v>
      </c>
      <c r="B180" s="65" t="s">
        <v>361</v>
      </c>
      <c r="C180" s="247" t="s">
        <v>362</v>
      </c>
      <c r="D180" s="194">
        <v>60168.94</v>
      </c>
      <c r="E180" s="194">
        <v>10253.08</v>
      </c>
      <c r="F180" s="45">
        <f t="shared" si="26"/>
        <v>17.040486337302934</v>
      </c>
    </row>
    <row r="181" spans="1:6" ht="12.75" customHeight="1" x14ac:dyDescent="0.2">
      <c r="A181" s="63">
        <v>3233</v>
      </c>
      <c r="B181" s="65" t="s">
        <v>363</v>
      </c>
      <c r="C181" s="247" t="s">
        <v>364</v>
      </c>
      <c r="D181" s="194">
        <v>1096.29</v>
      </c>
      <c r="E181" s="194">
        <v>127.67</v>
      </c>
      <c r="F181" s="45">
        <f t="shared" si="26"/>
        <v>11.645641208074506</v>
      </c>
    </row>
    <row r="182" spans="1:6" ht="12.75" customHeight="1" x14ac:dyDescent="0.2">
      <c r="A182" s="63">
        <v>3234</v>
      </c>
      <c r="B182" s="65" t="s">
        <v>365</v>
      </c>
      <c r="C182" s="247" t="s">
        <v>366</v>
      </c>
      <c r="D182" s="194">
        <v>12550.41</v>
      </c>
      <c r="E182" s="194">
        <v>12991.89</v>
      </c>
      <c r="F182" s="45">
        <f t="shared" si="26"/>
        <v>103.51765400492891</v>
      </c>
    </row>
    <row r="183" spans="1:6" ht="12.75" customHeight="1" x14ac:dyDescent="0.2">
      <c r="A183" s="63">
        <v>3235</v>
      </c>
      <c r="B183" s="64" t="s">
        <v>367</v>
      </c>
      <c r="C183" s="247" t="s">
        <v>368</v>
      </c>
      <c r="D183" s="194">
        <v>2773.61</v>
      </c>
      <c r="E183" s="194">
        <v>4760.88</v>
      </c>
      <c r="F183" s="45">
        <f t="shared" si="26"/>
        <v>171.64922249342914</v>
      </c>
    </row>
    <row r="184" spans="1:6" ht="12.75" customHeight="1" x14ac:dyDescent="0.2">
      <c r="A184" s="63">
        <v>3236</v>
      </c>
      <c r="B184" s="64" t="s">
        <v>369</v>
      </c>
      <c r="C184" s="247" t="s">
        <v>370</v>
      </c>
      <c r="D184" s="194">
        <v>5463.79</v>
      </c>
      <c r="E184" s="194">
        <v>2162.87</v>
      </c>
      <c r="F184" s="45">
        <f t="shared" si="26"/>
        <v>39.585525798026644</v>
      </c>
    </row>
    <row r="185" spans="1:6" ht="12.75" customHeight="1" x14ac:dyDescent="0.2">
      <c r="A185" s="63">
        <v>3237</v>
      </c>
      <c r="B185" s="64" t="s">
        <v>371</v>
      </c>
      <c r="C185" s="247" t="s">
        <v>372</v>
      </c>
      <c r="D185" s="194">
        <v>10055.780000000001</v>
      </c>
      <c r="E185" s="194">
        <v>22807.32</v>
      </c>
      <c r="F185" s="45">
        <f t="shared" si="26"/>
        <v>226.8080646155743</v>
      </c>
    </row>
    <row r="186" spans="1:6" ht="12.75" customHeight="1" x14ac:dyDescent="0.2">
      <c r="A186" s="63">
        <v>3238</v>
      </c>
      <c r="B186" s="64" t="s">
        <v>373</v>
      </c>
      <c r="C186" s="247" t="s">
        <v>374</v>
      </c>
      <c r="D186" s="194">
        <v>2451.73</v>
      </c>
      <c r="E186" s="194">
        <v>5560.7</v>
      </c>
      <c r="F186" s="45">
        <f t="shared" si="26"/>
        <v>226.80719328800478</v>
      </c>
    </row>
    <row r="187" spans="1:6" ht="12.75" customHeight="1" x14ac:dyDescent="0.2">
      <c r="A187" s="63">
        <v>3239</v>
      </c>
      <c r="B187" s="64" t="s">
        <v>375</v>
      </c>
      <c r="C187" s="247" t="s">
        <v>376</v>
      </c>
      <c r="D187" s="194">
        <v>135</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13019.869999999999</v>
      </c>
      <c r="E194" s="60">
        <f t="shared" si="36"/>
        <v>20680.939999999999</v>
      </c>
      <c r="F194" s="45">
        <f t="shared" si="26"/>
        <v>158.84137091998613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1149.03</v>
      </c>
      <c r="E197" s="194">
        <v>640.15</v>
      </c>
      <c r="F197" s="45">
        <f t="shared" si="26"/>
        <v>55.712209428822568</v>
      </c>
    </row>
    <row r="198" spans="1:6" ht="12.75" customHeight="1" x14ac:dyDescent="0.2">
      <c r="A198" s="63">
        <v>3294</v>
      </c>
      <c r="B198" s="64" t="s">
        <v>397</v>
      </c>
      <c r="C198" s="247" t="s">
        <v>398</v>
      </c>
      <c r="D198" s="194">
        <v>527.09</v>
      </c>
      <c r="E198" s="194">
        <v>327.84</v>
      </c>
      <c r="F198" s="45">
        <f t="shared" si="26"/>
        <v>62.198106585213139</v>
      </c>
    </row>
    <row r="199" spans="1:6" ht="12.75" customHeight="1" x14ac:dyDescent="0.2">
      <c r="A199" s="63">
        <v>3295</v>
      </c>
      <c r="B199" s="64" t="s">
        <v>399</v>
      </c>
      <c r="C199" s="247" t="s">
        <v>400</v>
      </c>
      <c r="D199" s="194">
        <v>3729.18</v>
      </c>
      <c r="E199" s="194">
        <v>3552.7</v>
      </c>
      <c r="F199" s="45">
        <f t="shared" si="26"/>
        <v>95.267592339334655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7614.57</v>
      </c>
      <c r="E201" s="194">
        <v>16160.25</v>
      </c>
      <c r="F201" s="45">
        <f t="shared" si="26"/>
        <v>212.22800499568589</v>
      </c>
    </row>
    <row r="202" spans="1:6" ht="12.75" customHeight="1" x14ac:dyDescent="0.2">
      <c r="A202" s="63">
        <v>34</v>
      </c>
      <c r="B202" s="183" t="s">
        <v>405</v>
      </c>
      <c r="C202" s="247" t="s">
        <v>406</v>
      </c>
      <c r="D202" s="60">
        <f t="shared" ref="D202:E202" si="37">D203+D208+D216</f>
        <v>1260.27</v>
      </c>
      <c r="E202" s="60">
        <f t="shared" si="37"/>
        <v>475.99</v>
      </c>
      <c r="F202" s="45">
        <f t="shared" si="26"/>
        <v>37.768890793242718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1260.27</v>
      </c>
      <c r="E216" s="60">
        <f t="shared" si="40"/>
        <v>475.99</v>
      </c>
      <c r="F216" s="45">
        <f t="shared" si="26"/>
        <v>37.768890793242718</v>
      </c>
    </row>
    <row r="217" spans="1:6" ht="12.75" customHeight="1" x14ac:dyDescent="0.2">
      <c r="A217" s="63">
        <v>3431</v>
      </c>
      <c r="B217" s="182" t="s">
        <v>435</v>
      </c>
      <c r="C217" s="247" t="s">
        <v>436</v>
      </c>
      <c r="D217" s="194">
        <v>1232.24</v>
      </c>
      <c r="E217" s="194">
        <v>472.13</v>
      </c>
      <c r="F217" s="45">
        <f t="shared" si="26"/>
        <v>38.314776342270982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28.03</v>
      </c>
      <c r="E219" s="194">
        <v>3.86</v>
      </c>
      <c r="F219" s="45">
        <f t="shared" si="26"/>
        <v>13.770959686050659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400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400</v>
      </c>
      <c r="F246" s="45" t="str">
        <f t="shared" ref="F246:F249" si="49">IF(D246&lt;&gt;0,IF(E246/D246&gt;=100,"&gt;&gt;100",E246/D246*100),"-")</f>
        <v>-</v>
      </c>
    </row>
    <row r="247" spans="1:6" ht="12.75" customHeight="1" x14ac:dyDescent="0.2">
      <c r="A247" s="63" t="s">
        <v>492</v>
      </c>
      <c r="B247" s="64" t="s">
        <v>493</v>
      </c>
      <c r="C247" s="247" t="s">
        <v>492</v>
      </c>
      <c r="D247" s="194">
        <v>0</v>
      </c>
      <c r="E247" s="194">
        <v>400</v>
      </c>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821.63</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821.63</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821.63</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1991322.92</v>
      </c>
      <c r="E299" s="60">
        <f>E152-E297+E298</f>
        <v>2325755.6900000004</v>
      </c>
      <c r="F299" s="45">
        <f t="shared" si="68"/>
        <v>116.79450211922438</v>
      </c>
    </row>
    <row r="300" spans="1:6" ht="12.75" customHeight="1" x14ac:dyDescent="0.2">
      <c r="A300" s="63" t="s">
        <v>581</v>
      </c>
      <c r="B300" s="64" t="s">
        <v>592</v>
      </c>
      <c r="C300" s="247" t="s">
        <v>593</v>
      </c>
      <c r="D300" s="60">
        <f>IF(D6&gt;=D299,D6-D299,0)</f>
        <v>110272.00999999978</v>
      </c>
      <c r="E300" s="60">
        <f>IF(E6&gt;=E299,E6-E299,0)</f>
        <v>506360.98999999929</v>
      </c>
      <c r="F300" s="45">
        <f t="shared" si="68"/>
        <v>459.19267273717088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58285.15</v>
      </c>
      <c r="E302" s="194">
        <v>38126.559999999998</v>
      </c>
      <c r="F302" s="45">
        <f t="shared" si="68"/>
        <v>65.413848982116363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59.21</v>
      </c>
      <c r="E304" s="194">
        <v>170944.87</v>
      </c>
      <c r="F304" s="45" t="str">
        <f t="shared" si="68"/>
        <v>&gt;&gt;100</v>
      </c>
    </row>
    <row r="305" spans="1:6" ht="12" x14ac:dyDescent="0.2">
      <c r="A305" s="63">
        <v>9661</v>
      </c>
      <c r="B305" s="220" t="s">
        <v>602</v>
      </c>
      <c r="C305" s="247" t="s">
        <v>603</v>
      </c>
      <c r="D305" s="194">
        <v>59.2</v>
      </c>
      <c r="E305" s="194">
        <v>16891.84</v>
      </c>
      <c r="F305" s="45" t="str">
        <f t="shared" si="68"/>
        <v>&gt;&gt;100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1001</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1001</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1001</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1001</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129405.70999999999</v>
      </c>
      <c r="E360" s="60">
        <f t="shared" si="86"/>
        <v>721685.1</v>
      </c>
      <c r="F360" s="45">
        <f t="shared" si="72"/>
        <v>557.69185146466884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129405.70999999999</v>
      </c>
      <c r="E373" s="60">
        <f t="shared" si="90"/>
        <v>79029.66</v>
      </c>
      <c r="F373" s="45">
        <f t="shared" si="72"/>
        <v>61.071230937181987</v>
      </c>
    </row>
    <row r="374" spans="1:6" ht="12.75" customHeight="1" x14ac:dyDescent="0.2">
      <c r="A374" s="63">
        <v>421</v>
      </c>
      <c r="B374" s="64" t="s">
        <v>731</v>
      </c>
      <c r="C374" s="247" t="s">
        <v>732</v>
      </c>
      <c r="D374" s="60">
        <f t="shared" ref="D374:E374" si="91">SUM(D375:D378)</f>
        <v>93669.05</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93669.05</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3429.79</v>
      </c>
      <c r="E379" s="60">
        <f t="shared" si="92"/>
        <v>44291.33</v>
      </c>
      <c r="F379" s="45">
        <f t="shared" si="72"/>
        <v>1291.3714833852803</v>
      </c>
    </row>
    <row r="380" spans="1:6" ht="12.75" customHeight="1" x14ac:dyDescent="0.2">
      <c r="A380" s="63">
        <v>4221</v>
      </c>
      <c r="B380" s="64" t="s">
        <v>647</v>
      </c>
      <c r="C380" s="247" t="s">
        <v>739</v>
      </c>
      <c r="D380" s="194">
        <v>1266</v>
      </c>
      <c r="E380" s="194">
        <v>25804.1</v>
      </c>
      <c r="F380" s="45">
        <f t="shared" si="72"/>
        <v>2038.2385466034755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9581.76</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2163.79</v>
      </c>
      <c r="E386" s="194">
        <v>8905.4699999999993</v>
      </c>
      <c r="F386" s="45">
        <f t="shared" si="72"/>
        <v>411.56812814552239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32306.87</v>
      </c>
      <c r="E393" s="60">
        <f t="shared" si="94"/>
        <v>34738.33</v>
      </c>
      <c r="F393" s="45">
        <f t="shared" si="72"/>
        <v>107.52613917720906</v>
      </c>
    </row>
    <row r="394" spans="1:6" ht="12.75" customHeight="1" x14ac:dyDescent="0.2">
      <c r="A394" s="63">
        <v>4241</v>
      </c>
      <c r="B394" s="64" t="s">
        <v>756</v>
      </c>
      <c r="C394" s="247" t="s">
        <v>757</v>
      </c>
      <c r="D394" s="194">
        <v>32306.87</v>
      </c>
      <c r="E394" s="194">
        <v>34738.33</v>
      </c>
      <c r="F394" s="45">
        <f t="shared" si="72"/>
        <v>107.52613917720906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642655.43999999994</v>
      </c>
      <c r="F412" s="45" t="str">
        <f t="shared" si="72"/>
        <v>-</v>
      </c>
    </row>
    <row r="413" spans="1:6" ht="12.75" customHeight="1" x14ac:dyDescent="0.2">
      <c r="A413" s="63">
        <v>451</v>
      </c>
      <c r="B413" s="64" t="s">
        <v>784</v>
      </c>
      <c r="C413" s="247" t="s">
        <v>785</v>
      </c>
      <c r="D413" s="194">
        <v>0</v>
      </c>
      <c r="E413" s="194">
        <v>642655.43999999994</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129405.70999999999</v>
      </c>
      <c r="E418" s="60">
        <f t="shared" si="102"/>
        <v>720684.1</v>
      </c>
      <c r="F418" s="45">
        <f t="shared" si="72"/>
        <v>556.91831527372324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2101594.9299999997</v>
      </c>
      <c r="E422" s="60">
        <f>E6+E308</f>
        <v>2833117.6799999997</v>
      </c>
      <c r="F422" s="45">
        <f t="shared" si="72"/>
        <v>134.80798033710522</v>
      </c>
    </row>
    <row r="423" spans="1:6" ht="12.75" customHeight="1" x14ac:dyDescent="0.2">
      <c r="A423" s="63" t="s">
        <v>581</v>
      </c>
      <c r="B423" s="64" t="s">
        <v>804</v>
      </c>
      <c r="C423" s="247" t="s">
        <v>805</v>
      </c>
      <c r="D423" s="60">
        <f t="shared" ref="D423:E423" si="103">D299+D360</f>
        <v>2120728.63</v>
      </c>
      <c r="E423" s="60">
        <f t="shared" si="103"/>
        <v>3047440.7900000005</v>
      </c>
      <c r="F423" s="45">
        <f t="shared" si="72"/>
        <v>143.6978190840004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19133.700000000186</v>
      </c>
      <c r="E425" s="60">
        <f t="shared" si="105"/>
        <v>214323.1100000008</v>
      </c>
      <c r="F425" s="45">
        <f t="shared" si="72"/>
        <v>1120.1341611920261</v>
      </c>
    </row>
    <row r="426" spans="1:6" ht="12.75" customHeight="1" x14ac:dyDescent="0.2">
      <c r="A426" s="251" t="s">
        <v>810</v>
      </c>
      <c r="B426" s="183" t="s">
        <v>811</v>
      </c>
      <c r="C426" s="252" t="s">
        <v>812</v>
      </c>
      <c r="D426" s="60">
        <f t="shared" ref="D426:E426" si="106">IF(D302-D303+D419-D420&gt;=0,D302-D303+D419-D420,0)</f>
        <v>58285.15</v>
      </c>
      <c r="E426" s="60">
        <f t="shared" si="106"/>
        <v>38126.559999999998</v>
      </c>
      <c r="F426" s="45">
        <f t="shared" si="72"/>
        <v>65.413848982116363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59.21</v>
      </c>
      <c r="E428" s="81">
        <f t="shared" si="108"/>
        <v>170944.87</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2101594.9299999997</v>
      </c>
      <c r="E643" s="60">
        <f>E422+E430</f>
        <v>2833117.6799999997</v>
      </c>
      <c r="F643" s="45">
        <f t="shared" si="109"/>
        <v>134.80798033710522</v>
      </c>
    </row>
    <row r="644" spans="1:6" ht="12.75" customHeight="1" x14ac:dyDescent="0.2">
      <c r="A644" s="63" t="s">
        <v>581</v>
      </c>
      <c r="B644" s="64" t="s">
        <v>1237</v>
      </c>
      <c r="C644" s="247" t="s">
        <v>1238</v>
      </c>
      <c r="D644" s="60">
        <f>D423+D535</f>
        <v>2120728.63</v>
      </c>
      <c r="E644" s="60">
        <f>E423+E535</f>
        <v>3047440.7900000005</v>
      </c>
      <c r="F644" s="45">
        <f t="shared" si="109"/>
        <v>143.6978190840004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19133.700000000186</v>
      </c>
      <c r="E646" s="60">
        <f t="shared" si="164"/>
        <v>214323.1100000008</v>
      </c>
      <c r="F646" s="45">
        <f t="shared" si="109"/>
        <v>1120.1341611920261</v>
      </c>
    </row>
    <row r="647" spans="1:6" ht="24" x14ac:dyDescent="0.2">
      <c r="A647" s="251" t="s">
        <v>1243</v>
      </c>
      <c r="B647" s="64" t="s">
        <v>1244</v>
      </c>
      <c r="C647" s="252" t="s">
        <v>1243</v>
      </c>
      <c r="D647" s="60">
        <f>IF(D426-D427+D641-D642&gt;=0,D426-D427+D641-D642,0)</f>
        <v>58285.15</v>
      </c>
      <c r="E647" s="60">
        <f>IF(E426-E427+E641-E642&gt;=0,E426-E427+E641-E642,0)</f>
        <v>38126.559999999998</v>
      </c>
      <c r="F647" s="45">
        <f t="shared" si="109"/>
        <v>65.413848982116363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39151.449999999815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176196.5500000008</v>
      </c>
      <c r="F650" s="45" t="str">
        <f t="shared" si="109"/>
        <v>-</v>
      </c>
    </row>
    <row r="651" spans="1:6" ht="24" x14ac:dyDescent="0.2">
      <c r="A651" s="249" t="s">
        <v>1251</v>
      </c>
      <c r="B651" s="184" t="s">
        <v>1252</v>
      </c>
      <c r="C651" s="250" t="s">
        <v>1251</v>
      </c>
      <c r="D651" s="196">
        <v>144354.76</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84081.62</v>
      </c>
      <c r="E653" s="194">
        <v>60781.809999999939</v>
      </c>
      <c r="F653" s="45">
        <f t="shared" ref="F653:F740" si="167">IF(D653&lt;&gt;0,IF(E653/D653&gt;=100,"&gt;&gt;100",E653/D653*100),"-")</f>
        <v>72.289056752236618</v>
      </c>
    </row>
    <row r="654" spans="1:6" ht="12.75" customHeight="1" x14ac:dyDescent="0.2">
      <c r="A654" s="63" t="s">
        <v>1256</v>
      </c>
      <c r="B654" s="64" t="s">
        <v>1257</v>
      </c>
      <c r="C654" s="247" t="s">
        <v>1256</v>
      </c>
      <c r="D654" s="194">
        <v>556608.1</v>
      </c>
      <c r="E654" s="194">
        <v>749890.76</v>
      </c>
      <c r="F654" s="45">
        <f t="shared" si="167"/>
        <v>134.72508934023776</v>
      </c>
    </row>
    <row r="655" spans="1:6" ht="12.75" customHeight="1" x14ac:dyDescent="0.2">
      <c r="A655" s="63" t="s">
        <v>1258</v>
      </c>
      <c r="B655" s="64" t="s">
        <v>1259</v>
      </c>
      <c r="C655" s="247" t="s">
        <v>1258</v>
      </c>
      <c r="D655" s="194">
        <v>579907.91</v>
      </c>
      <c r="E655" s="194">
        <v>810672.57</v>
      </c>
      <c r="F655" s="45">
        <f t="shared" si="167"/>
        <v>139.79332856487505</v>
      </c>
    </row>
    <row r="656" spans="1:6" ht="24" x14ac:dyDescent="0.2">
      <c r="A656" s="63">
        <v>11</v>
      </c>
      <c r="B656" s="64" t="s">
        <v>1260</v>
      </c>
      <c r="C656" s="247" t="s">
        <v>1261</v>
      </c>
      <c r="D656" s="60">
        <f t="shared" ref="D656:E656" si="168">+D653+D654-D655</f>
        <v>60781.809999999939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72</v>
      </c>
      <c r="E658" s="253">
        <v>78</v>
      </c>
      <c r="F658" s="45">
        <f t="shared" si="167"/>
        <v>108.33333333333333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59</v>
      </c>
      <c r="E660" s="253">
        <v>65</v>
      </c>
      <c r="F660" s="45">
        <f t="shared" si="167"/>
        <v>110.16949152542372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58</v>
      </c>
      <c r="E669" s="194"/>
      <c r="F669" s="45">
        <f t="shared" si="167"/>
        <v>0</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v>4566.6000000000004</v>
      </c>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1665261.85</v>
      </c>
      <c r="E683" s="192">
        <v>1817300.35</v>
      </c>
      <c r="F683" s="71">
        <f t="shared" si="167"/>
        <v>109.13000559041211</v>
      </c>
    </row>
    <row r="684" spans="1:6" ht="24" x14ac:dyDescent="0.2">
      <c r="A684" s="70">
        <v>63613</v>
      </c>
      <c r="B684" s="182" t="s">
        <v>1317</v>
      </c>
      <c r="C684" s="278" t="s">
        <v>1318</v>
      </c>
      <c r="D684" s="192">
        <v>0</v>
      </c>
      <c r="E684" s="192">
        <v>6834.03</v>
      </c>
      <c r="F684" s="71" t="str">
        <f t="shared" si="167"/>
        <v>-</v>
      </c>
    </row>
    <row r="685" spans="1:6" ht="24" x14ac:dyDescent="0.2">
      <c r="A685" s="63">
        <v>63622</v>
      </c>
      <c r="B685" s="244" t="s">
        <v>1319</v>
      </c>
      <c r="C685" s="247" t="s">
        <v>1320</v>
      </c>
      <c r="D685" s="194">
        <v>30925.01</v>
      </c>
      <c r="E685" s="194">
        <v>32448.02</v>
      </c>
      <c r="F685" s="45">
        <f t="shared" si="167"/>
        <v>104.92484885211033</v>
      </c>
    </row>
    <row r="686" spans="1:6" ht="24" x14ac:dyDescent="0.2">
      <c r="A686" s="63">
        <v>63623</v>
      </c>
      <c r="B686" s="244" t="s">
        <v>1321</v>
      </c>
      <c r="C686" s="247" t="s">
        <v>1322</v>
      </c>
      <c r="D686" s="194">
        <v>29490.7</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25517.19</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57036.59</v>
      </c>
      <c r="E724" s="192">
        <v>112962.5</v>
      </c>
      <c r="F724" s="71">
        <f t="shared" si="167"/>
        <v>198.05268863373496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2218.62</v>
      </c>
      <c r="E732" s="192"/>
      <c r="F732" s="71">
        <f t="shared" si="167"/>
        <v>0</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34939.269999999997</v>
      </c>
      <c r="E734" s="192">
        <v>40790.58</v>
      </c>
      <c r="F734" s="71">
        <f t="shared" si="167"/>
        <v>116.74708716009236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4117.3</v>
      </c>
      <c r="E736" s="194">
        <v>912.72</v>
      </c>
      <c r="F736" s="45">
        <f t="shared" si="167"/>
        <v>22.167925582299077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462.84</v>
      </c>
      <c r="E738" s="194">
        <v>485.25</v>
      </c>
      <c r="F738" s="45">
        <f t="shared" si="167"/>
        <v>104.84184599429609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2910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821.63</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0" priority="14" operator="lessThan">
      <formula>-0.001</formula>
    </cfRule>
  </conditionalFormatting>
  <conditionalFormatting sqref="D9:E16">
    <cfRule type="cellIs" dxfId="29" priority="2" operator="lessThan">
      <formula>-0.001</formula>
    </cfRule>
  </conditionalFormatting>
  <conditionalFormatting sqref="D18:E116 D118:E1009 D117">
    <cfRule type="cellIs" dxfId="28" priority="3" operator="lessThan">
      <formula>-0.001</formula>
    </cfRule>
  </conditionalFormatting>
  <conditionalFormatting sqref="E117">
    <cfRule type="cellIs" dxfId="2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5" zoomScaleNormal="100" workbookViewId="0">
      <selection activeCell="E335" sqref="E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2375</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2376</v>
      </c>
      <c r="C6" s="261" t="s">
        <v>2377</v>
      </c>
      <c r="D6" s="180">
        <f t="shared" ref="D6:E6" si="0">D7+D69</f>
        <v>3026605.1</v>
      </c>
      <c r="E6" s="180">
        <f t="shared" si="0"/>
        <v>3675836.2499999995</v>
      </c>
      <c r="F6" s="181">
        <f t="shared" ref="F6:F298" si="1">IF(D6&gt;0,IF(E6/D6&gt;=100,"&gt;&gt;100",E6/D6*100),"-")</f>
        <v>121.45080473167774</v>
      </c>
      <c r="G6" s="66"/>
      <c r="H6" s="66"/>
      <c r="I6" s="66"/>
      <c r="J6" s="66"/>
      <c r="K6" s="66"/>
      <c r="L6" s="66"/>
      <c r="M6" s="66"/>
      <c r="N6" s="66"/>
      <c r="O6" s="66"/>
      <c r="P6" s="66"/>
      <c r="Q6" s="66"/>
      <c r="R6" s="66"/>
      <c r="S6" s="66"/>
      <c r="T6" s="66"/>
      <c r="U6" s="66"/>
      <c r="V6" s="66"/>
      <c r="W6" s="66"/>
    </row>
    <row r="7" spans="1:24" ht="12.75" customHeight="1" x14ac:dyDescent="0.2">
      <c r="A7" s="70">
        <v>0</v>
      </c>
      <c r="B7" s="65" t="s">
        <v>2378</v>
      </c>
      <c r="C7" s="134" t="s">
        <v>2379</v>
      </c>
      <c r="D7" s="79">
        <f t="shared" ref="D7:E7" si="2">D8+D12+D51+D52+D56+D63</f>
        <v>2797141.5</v>
      </c>
      <c r="E7" s="79">
        <f t="shared" si="2"/>
        <v>3436253.1699999995</v>
      </c>
      <c r="F7" s="71">
        <f t="shared" si="1"/>
        <v>122.84874290413981</v>
      </c>
      <c r="G7" s="66"/>
      <c r="H7" s="66"/>
      <c r="I7" s="66"/>
      <c r="J7" s="66"/>
      <c r="K7" s="66"/>
      <c r="L7" s="66"/>
      <c r="M7" s="66"/>
      <c r="N7" s="66"/>
      <c r="O7" s="66"/>
      <c r="P7" s="66"/>
      <c r="Q7" s="66"/>
      <c r="R7" s="66"/>
      <c r="S7" s="66"/>
      <c r="T7" s="66"/>
      <c r="U7" s="66"/>
      <c r="V7" s="66"/>
      <c r="W7" s="66"/>
    </row>
    <row r="8" spans="1:24" ht="12.75" customHeight="1" x14ac:dyDescent="0.2">
      <c r="A8" s="70" t="s">
        <v>2380</v>
      </c>
      <c r="B8" s="65" t="s">
        <v>2381</v>
      </c>
      <c r="C8" s="134" t="s">
        <v>2380</v>
      </c>
      <c r="D8" s="79">
        <f>D9+D10-D11</f>
        <v>5203.28</v>
      </c>
      <c r="E8" s="79">
        <f>E9+E10-E11</f>
        <v>5203.28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2382</v>
      </c>
      <c r="B9" s="65" t="s">
        <v>2383</v>
      </c>
      <c r="C9" s="134" t="s">
        <v>2382</v>
      </c>
      <c r="D9" s="192">
        <v>5203.28</v>
      </c>
      <c r="E9" s="192">
        <v>5203.28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2384</v>
      </c>
      <c r="B10" s="65" t="s">
        <v>2385</v>
      </c>
      <c r="C10" s="134" t="s">
        <v>2384</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2386</v>
      </c>
      <c r="B11" s="65" t="s">
        <v>2387</v>
      </c>
      <c r="C11" s="134" t="s">
        <v>2386</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2388</v>
      </c>
      <c r="B12" s="65" t="s">
        <v>2389</v>
      </c>
      <c r="C12" s="134" t="s">
        <v>2388</v>
      </c>
      <c r="D12" s="79">
        <f t="shared" ref="D12:E12" si="3">D13+D19+D29+D35+D41+D45</f>
        <v>2682150.9200000004</v>
      </c>
      <c r="E12" s="79">
        <f t="shared" si="3"/>
        <v>3321262.59</v>
      </c>
      <c r="F12" s="71">
        <f t="shared" si="1"/>
        <v>123.82832618531397</v>
      </c>
      <c r="G12" s="66"/>
      <c r="H12" s="66"/>
      <c r="I12" s="66"/>
      <c r="J12" s="66"/>
      <c r="K12" s="66"/>
      <c r="L12" s="66"/>
      <c r="M12" s="66"/>
      <c r="N12" s="66"/>
      <c r="O12" s="66"/>
      <c r="P12" s="66"/>
      <c r="Q12" s="66"/>
      <c r="R12" s="66"/>
      <c r="S12" s="66"/>
      <c r="T12" s="66"/>
      <c r="U12" s="66"/>
      <c r="V12" s="66"/>
      <c r="W12" s="66"/>
    </row>
    <row r="13" spans="1:24" ht="12.75" customHeight="1" x14ac:dyDescent="0.2">
      <c r="A13" s="72" t="s">
        <v>2390</v>
      </c>
      <c r="B13" s="65" t="s">
        <v>2391</v>
      </c>
      <c r="C13" s="134" t="s">
        <v>2390</v>
      </c>
      <c r="D13" s="79">
        <f t="shared" ref="D13:E13" si="4">SUM(D14:D17)-D18</f>
        <v>2491100.2400000002</v>
      </c>
      <c r="E13" s="79">
        <f t="shared" si="4"/>
        <v>3087192.3499999996</v>
      </c>
      <c r="F13" s="71">
        <f t="shared" si="1"/>
        <v>123.92886887602721</v>
      </c>
      <c r="G13" s="66"/>
      <c r="H13" s="66"/>
      <c r="I13" s="66"/>
      <c r="J13" s="66"/>
      <c r="K13" s="66"/>
      <c r="L13" s="66"/>
      <c r="M13" s="66"/>
      <c r="N13" s="66"/>
      <c r="O13" s="66"/>
      <c r="P13" s="66"/>
      <c r="Q13" s="66"/>
      <c r="R13" s="66"/>
      <c r="S13" s="66"/>
      <c r="T13" s="66"/>
      <c r="U13" s="66"/>
      <c r="V13" s="66"/>
      <c r="W13" s="66"/>
    </row>
    <row r="14" spans="1:24" ht="12.75" customHeight="1" x14ac:dyDescent="0.2">
      <c r="A14" s="70" t="s">
        <v>2392</v>
      </c>
      <c r="B14" s="65" t="s">
        <v>637</v>
      </c>
      <c r="C14" s="134" t="s">
        <v>2392</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2393</v>
      </c>
      <c r="B15" s="65" t="s">
        <v>639</v>
      </c>
      <c r="C15" s="134" t="s">
        <v>2393</v>
      </c>
      <c r="D15" s="192">
        <v>3716586.87</v>
      </c>
      <c r="E15" s="192">
        <v>4359242.3099999996</v>
      </c>
      <c r="F15" s="71">
        <f t="shared" si="1"/>
        <v>117.29154900662928</v>
      </c>
      <c r="G15" s="66"/>
      <c r="H15" s="66"/>
      <c r="I15" s="66"/>
      <c r="J15" s="66"/>
      <c r="K15" s="66"/>
      <c r="L15" s="66"/>
      <c r="M15" s="66"/>
      <c r="N15" s="66"/>
      <c r="O15" s="66"/>
      <c r="P15" s="66"/>
      <c r="Q15" s="66"/>
      <c r="R15" s="66"/>
      <c r="S15" s="66"/>
      <c r="T15" s="66"/>
      <c r="U15" s="66"/>
      <c r="V15" s="66"/>
      <c r="W15" s="66"/>
    </row>
    <row r="16" spans="1:24" ht="12.75" customHeight="1" x14ac:dyDescent="0.2">
      <c r="A16" s="70" t="s">
        <v>2394</v>
      </c>
      <c r="B16" s="65" t="s">
        <v>641</v>
      </c>
      <c r="C16" s="134" t="s">
        <v>2394</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2395</v>
      </c>
      <c r="B17" s="65" t="s">
        <v>643</v>
      </c>
      <c r="C17" s="134" t="s">
        <v>2395</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2396</v>
      </c>
      <c r="B18" s="65" t="s">
        <v>2397</v>
      </c>
      <c r="C18" s="134" t="s">
        <v>2396</v>
      </c>
      <c r="D18" s="192">
        <v>1225486.6299999999</v>
      </c>
      <c r="E18" s="192">
        <v>1272049.96</v>
      </c>
      <c r="F18" s="71">
        <f t="shared" si="1"/>
        <v>103.7995787844703</v>
      </c>
      <c r="G18" s="66"/>
      <c r="H18" s="66"/>
      <c r="I18" s="66"/>
      <c r="J18" s="66"/>
      <c r="K18" s="66"/>
      <c r="L18" s="66"/>
      <c r="M18" s="66"/>
      <c r="N18" s="66"/>
      <c r="O18" s="66"/>
      <c r="P18" s="66"/>
      <c r="Q18" s="66"/>
      <c r="R18" s="66"/>
      <c r="S18" s="66"/>
      <c r="T18" s="66"/>
      <c r="U18" s="66"/>
      <c r="V18" s="66"/>
      <c r="W18" s="66"/>
    </row>
    <row r="19" spans="1:23" ht="12.75" customHeight="1" x14ac:dyDescent="0.2">
      <c r="A19" s="72" t="s">
        <v>2398</v>
      </c>
      <c r="B19" s="65" t="s">
        <v>2399</v>
      </c>
      <c r="C19" s="134" t="s">
        <v>2398</v>
      </c>
      <c r="D19" s="79">
        <f t="shared" ref="D19:E19" si="5">SUM(D20:D27)-D28</f>
        <v>73471.240000000107</v>
      </c>
      <c r="E19" s="79">
        <f t="shared" si="5"/>
        <v>100062.33000000002</v>
      </c>
      <c r="F19" s="71">
        <f t="shared" si="1"/>
        <v>136.19251560202315</v>
      </c>
      <c r="G19" s="66"/>
      <c r="H19" s="66"/>
      <c r="I19" s="66"/>
      <c r="J19" s="66"/>
      <c r="K19" s="66"/>
      <c r="L19" s="66"/>
      <c r="M19" s="66"/>
      <c r="N19" s="66"/>
      <c r="O19" s="66"/>
      <c r="P19" s="66"/>
      <c r="Q19" s="66"/>
      <c r="R19" s="66"/>
      <c r="S19" s="66"/>
      <c r="T19" s="66"/>
      <c r="U19" s="66"/>
      <c r="V19" s="66"/>
      <c r="W19" s="66"/>
    </row>
    <row r="20" spans="1:23" ht="12.75" customHeight="1" x14ac:dyDescent="0.2">
      <c r="A20" s="70" t="s">
        <v>2400</v>
      </c>
      <c r="B20" s="65" t="s">
        <v>647</v>
      </c>
      <c r="C20" s="134" t="s">
        <v>2400</v>
      </c>
      <c r="D20" s="192">
        <v>304807.87</v>
      </c>
      <c r="E20" s="192">
        <v>330611.96999999997</v>
      </c>
      <c r="F20" s="71">
        <f t="shared" si="1"/>
        <v>108.46569348750738</v>
      </c>
      <c r="G20" s="66"/>
      <c r="H20" s="66"/>
      <c r="I20" s="66"/>
      <c r="J20" s="66"/>
      <c r="K20" s="66"/>
      <c r="L20" s="66"/>
      <c r="M20" s="66"/>
      <c r="N20" s="66"/>
      <c r="O20" s="66"/>
      <c r="P20" s="66"/>
      <c r="Q20" s="66"/>
      <c r="R20" s="66"/>
      <c r="S20" s="66"/>
      <c r="T20" s="66"/>
      <c r="U20" s="66"/>
      <c r="V20" s="66"/>
      <c r="W20" s="66"/>
    </row>
    <row r="21" spans="1:23" ht="12.75" customHeight="1" x14ac:dyDescent="0.2">
      <c r="A21" s="70" t="s">
        <v>2401</v>
      </c>
      <c r="B21" s="65" t="s">
        <v>740</v>
      </c>
      <c r="C21" s="134" t="s">
        <v>2401</v>
      </c>
      <c r="D21" s="192">
        <v>45065.26</v>
      </c>
      <c r="E21" s="192">
        <v>45065.26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2402</v>
      </c>
      <c r="B22" s="65" t="s">
        <v>651</v>
      </c>
      <c r="C22" s="134" t="s">
        <v>2402</v>
      </c>
      <c r="D22" s="192">
        <v>17205.580000000002</v>
      </c>
      <c r="E22" s="192">
        <v>26787.34</v>
      </c>
      <c r="F22" s="71">
        <f t="shared" si="1"/>
        <v>155.68984015650736</v>
      </c>
      <c r="G22" s="66"/>
      <c r="H22" s="66"/>
      <c r="I22" s="66"/>
      <c r="J22" s="66"/>
      <c r="K22" s="66"/>
      <c r="L22" s="66"/>
      <c r="M22" s="66"/>
      <c r="N22" s="66"/>
      <c r="O22" s="66"/>
      <c r="P22" s="66"/>
      <c r="Q22" s="66"/>
      <c r="R22" s="66"/>
      <c r="S22" s="66"/>
      <c r="T22" s="66"/>
      <c r="U22" s="66"/>
      <c r="V22" s="66"/>
      <c r="W22" s="66"/>
    </row>
    <row r="23" spans="1:23" ht="12.75" customHeight="1" x14ac:dyDescent="0.2">
      <c r="A23" s="70" t="s">
        <v>2403</v>
      </c>
      <c r="B23" s="65" t="s">
        <v>653</v>
      </c>
      <c r="C23" s="134" t="s">
        <v>2403</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2404</v>
      </c>
      <c r="B24" s="65" t="s">
        <v>2405</v>
      </c>
      <c r="C24" s="134" t="s">
        <v>2404</v>
      </c>
      <c r="D24" s="192">
        <v>4515.71</v>
      </c>
      <c r="E24" s="192">
        <v>4515.71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2406</v>
      </c>
      <c r="B25" s="65" t="s">
        <v>657</v>
      </c>
      <c r="C25" s="134" t="s">
        <v>2406</v>
      </c>
      <c r="D25" s="192">
        <v>11434.83</v>
      </c>
      <c r="E25" s="192">
        <v>11434.83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2407</v>
      </c>
      <c r="B26" s="65" t="s">
        <v>659</v>
      </c>
      <c r="C26" s="134" t="s">
        <v>2407</v>
      </c>
      <c r="D26" s="192">
        <v>63255.9</v>
      </c>
      <c r="E26" s="192">
        <v>72161.37</v>
      </c>
      <c r="F26" s="71">
        <f t="shared" si="1"/>
        <v>114.07848121677186</v>
      </c>
      <c r="G26" s="66"/>
      <c r="H26" s="66"/>
      <c r="I26" s="66"/>
      <c r="J26" s="66"/>
      <c r="K26" s="66"/>
      <c r="L26" s="66"/>
      <c r="M26" s="66"/>
      <c r="N26" s="66"/>
      <c r="O26" s="66"/>
      <c r="P26" s="66"/>
      <c r="Q26" s="66"/>
      <c r="R26" s="66"/>
      <c r="S26" s="66"/>
      <c r="T26" s="66"/>
      <c r="U26" s="66"/>
      <c r="V26" s="66"/>
      <c r="W26" s="66"/>
    </row>
    <row r="27" spans="1:23" ht="12.75" customHeight="1" x14ac:dyDescent="0.2">
      <c r="A27" s="70" t="s">
        <v>2408</v>
      </c>
      <c r="B27" s="65" t="s">
        <v>662</v>
      </c>
      <c r="C27" s="134" t="s">
        <v>2408</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2409</v>
      </c>
      <c r="B28" s="65" t="s">
        <v>2410</v>
      </c>
      <c r="C28" s="134" t="s">
        <v>2409</v>
      </c>
      <c r="D28" s="192">
        <v>372813.91</v>
      </c>
      <c r="E28" s="192">
        <v>390514.15</v>
      </c>
      <c r="F28" s="71">
        <f t="shared" si="1"/>
        <v>104.74774130611169</v>
      </c>
      <c r="G28" s="66"/>
      <c r="H28" s="66"/>
      <c r="I28" s="66"/>
      <c r="J28" s="66"/>
      <c r="K28" s="66"/>
      <c r="L28" s="66"/>
      <c r="M28" s="66"/>
      <c r="N28" s="66"/>
      <c r="O28" s="66"/>
      <c r="P28" s="66"/>
      <c r="Q28" s="66"/>
      <c r="R28" s="66"/>
      <c r="S28" s="66"/>
      <c r="T28" s="66"/>
      <c r="U28" s="66"/>
      <c r="V28" s="66"/>
      <c r="W28" s="66"/>
    </row>
    <row r="29" spans="1:23" ht="12.75" customHeight="1" x14ac:dyDescent="0.2">
      <c r="A29" s="72" t="s">
        <v>2411</v>
      </c>
      <c r="B29" s="65" t="s">
        <v>2412</v>
      </c>
      <c r="C29" s="134" t="s">
        <v>2411</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2413</v>
      </c>
      <c r="B30" s="65" t="s">
        <v>665</v>
      </c>
      <c r="C30" s="134" t="s">
        <v>2413</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2414</v>
      </c>
      <c r="B31" s="65" t="s">
        <v>2415</v>
      </c>
      <c r="C31" s="134" t="s">
        <v>2414</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2416</v>
      </c>
      <c r="B32" s="65" t="s">
        <v>669</v>
      </c>
      <c r="C32" s="134" t="s">
        <v>2416</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2417</v>
      </c>
      <c r="B33" s="65" t="s">
        <v>671</v>
      </c>
      <c r="C33" s="134" t="s">
        <v>2417</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2418</v>
      </c>
      <c r="B34" s="65" t="s">
        <v>2419</v>
      </c>
      <c r="C34" s="134" t="s">
        <v>2418</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2420</v>
      </c>
      <c r="B35" s="65" t="s">
        <v>2421</v>
      </c>
      <c r="C35" s="134" t="s">
        <v>2420</v>
      </c>
      <c r="D35" s="79">
        <f t="shared" ref="D35:E35" si="7">SUM(D36:D39)-D40</f>
        <v>117579.43999999999</v>
      </c>
      <c r="E35" s="79">
        <f t="shared" si="7"/>
        <v>134007.91</v>
      </c>
      <c r="F35" s="71">
        <f t="shared" si="1"/>
        <v>113.9722301790177</v>
      </c>
      <c r="G35" s="66"/>
      <c r="H35" s="66"/>
      <c r="I35" s="66"/>
      <c r="J35" s="66"/>
      <c r="K35" s="66"/>
      <c r="L35" s="66"/>
      <c r="M35" s="66"/>
      <c r="N35" s="66"/>
      <c r="O35" s="66"/>
      <c r="P35" s="66"/>
      <c r="Q35" s="66"/>
      <c r="R35" s="66"/>
      <c r="S35" s="66"/>
      <c r="T35" s="66"/>
      <c r="U35" s="66"/>
      <c r="V35" s="66"/>
      <c r="W35" s="66"/>
    </row>
    <row r="36" spans="1:23" ht="12.75" customHeight="1" x14ac:dyDescent="0.2">
      <c r="A36" s="70" t="s">
        <v>2422</v>
      </c>
      <c r="B36" s="65" t="s">
        <v>756</v>
      </c>
      <c r="C36" s="134" t="s">
        <v>2422</v>
      </c>
      <c r="D36" s="192">
        <v>197889.96</v>
      </c>
      <c r="E36" s="192">
        <v>232628.29</v>
      </c>
      <c r="F36" s="71">
        <f t="shared" si="1"/>
        <v>117.55436708360547</v>
      </c>
      <c r="G36" s="66"/>
      <c r="H36" s="66"/>
      <c r="I36" s="66"/>
      <c r="J36" s="66"/>
      <c r="K36" s="66"/>
      <c r="L36" s="66"/>
      <c r="M36" s="66"/>
      <c r="N36" s="66"/>
      <c r="O36" s="66"/>
      <c r="P36" s="66"/>
      <c r="Q36" s="66"/>
      <c r="R36" s="66"/>
      <c r="S36" s="66"/>
      <c r="T36" s="66"/>
      <c r="U36" s="66"/>
      <c r="V36" s="66"/>
      <c r="W36" s="66"/>
    </row>
    <row r="37" spans="1:23" ht="12.75" customHeight="1" x14ac:dyDescent="0.2">
      <c r="A37" s="70" t="s">
        <v>2423</v>
      </c>
      <c r="B37" s="65" t="s">
        <v>677</v>
      </c>
      <c r="C37" s="134" t="s">
        <v>2423</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2424</v>
      </c>
      <c r="B38" s="65" t="s">
        <v>679</v>
      </c>
      <c r="C38" s="134" t="s">
        <v>2424</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2425</v>
      </c>
      <c r="B39" s="65" t="s">
        <v>681</v>
      </c>
      <c r="C39" s="134" t="s">
        <v>2425</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2426</v>
      </c>
      <c r="B40" s="65" t="s">
        <v>2427</v>
      </c>
      <c r="C40" s="134" t="s">
        <v>2426</v>
      </c>
      <c r="D40" s="192">
        <v>80310.52</v>
      </c>
      <c r="E40" s="192">
        <v>98620.38</v>
      </c>
      <c r="F40" s="71">
        <f t="shared" si="1"/>
        <v>122.79883133616866</v>
      </c>
      <c r="G40" s="66"/>
      <c r="H40" s="66"/>
      <c r="I40" s="66"/>
      <c r="J40" s="66"/>
      <c r="K40" s="66"/>
      <c r="L40" s="66"/>
      <c r="M40" s="66"/>
      <c r="N40" s="66"/>
      <c r="O40" s="66"/>
      <c r="P40" s="66"/>
      <c r="Q40" s="66"/>
      <c r="R40" s="66"/>
      <c r="S40" s="66"/>
      <c r="T40" s="66"/>
      <c r="U40" s="66"/>
      <c r="V40" s="66"/>
      <c r="W40" s="66"/>
    </row>
    <row r="41" spans="1:23" ht="12.75" customHeight="1" x14ac:dyDescent="0.2">
      <c r="A41" s="72" t="s">
        <v>2428</v>
      </c>
      <c r="B41" s="65" t="s">
        <v>2429</v>
      </c>
      <c r="C41" s="134" t="s">
        <v>2428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2430</v>
      </c>
      <c r="B42" s="65" t="s">
        <v>685</v>
      </c>
      <c r="C42" s="134" t="s">
        <v>2430</v>
      </c>
      <c r="D42" s="192">
        <v>249.52</v>
      </c>
      <c r="E42" s="192">
        <v>249.52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2431</v>
      </c>
      <c r="B43" s="65" t="s">
        <v>687</v>
      </c>
      <c r="C43" s="134" t="s">
        <v>2431</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2432</v>
      </c>
      <c r="B44" s="65" t="s">
        <v>2433</v>
      </c>
      <c r="C44" s="134" t="s">
        <v>2432</v>
      </c>
      <c r="D44" s="192">
        <v>249.52</v>
      </c>
      <c r="E44" s="192">
        <v>249.52</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2434</v>
      </c>
      <c r="B45" s="65" t="s">
        <v>2435</v>
      </c>
      <c r="C45" s="134" t="s">
        <v>2434</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2436</v>
      </c>
      <c r="B46" s="65" t="s">
        <v>691</v>
      </c>
      <c r="C46" s="134" t="s">
        <v>2436</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2437</v>
      </c>
      <c r="B47" s="65" t="s">
        <v>2438</v>
      </c>
      <c r="C47" s="134" t="s">
        <v>2437</v>
      </c>
      <c r="D47" s="192">
        <v>3519.86</v>
      </c>
      <c r="E47" s="192">
        <v>3519.86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2439</v>
      </c>
      <c r="B48" s="65" t="s">
        <v>695</v>
      </c>
      <c r="C48" s="134" t="s">
        <v>2439</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2440</v>
      </c>
      <c r="B49" s="65" t="s">
        <v>697</v>
      </c>
      <c r="C49" s="134" t="s">
        <v>2440</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2441</v>
      </c>
      <c r="B50" s="65" t="s">
        <v>2442</v>
      </c>
      <c r="C50" s="134" t="s">
        <v>2441</v>
      </c>
      <c r="D50" s="192">
        <v>3519.86</v>
      </c>
      <c r="E50" s="192">
        <v>3519.86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2443</v>
      </c>
      <c r="B51" s="65" t="s">
        <v>2444</v>
      </c>
      <c r="C51" s="134" t="s">
        <v>2443</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2445</v>
      </c>
      <c r="B52" s="65" t="s">
        <v>2446</v>
      </c>
      <c r="C52" s="134" t="s">
        <v>2445</v>
      </c>
      <c r="D52" s="79">
        <f t="shared" ref="D52:E52" si="10">SUM(D53:D54)-D55</f>
        <v>1.0000000002037268E-2</v>
      </c>
      <c r="E52" s="79">
        <f t="shared" si="10"/>
        <v>1.0000000002037268E-2</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2447</v>
      </c>
      <c r="B53" s="65" t="s">
        <v>2448</v>
      </c>
      <c r="C53" s="134" t="s">
        <v>2447</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2449</v>
      </c>
      <c r="B54" s="65" t="s">
        <v>2450</v>
      </c>
      <c r="C54" s="134" t="s">
        <v>2449</v>
      </c>
      <c r="D54" s="192">
        <v>64149.04</v>
      </c>
      <c r="E54" s="192">
        <v>64149.04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2451</v>
      </c>
      <c r="B55" s="65" t="s">
        <v>2452</v>
      </c>
      <c r="C55" s="134" t="s">
        <v>2451</v>
      </c>
      <c r="D55" s="192">
        <v>64149.03</v>
      </c>
      <c r="E55" s="192">
        <v>64149.03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2453</v>
      </c>
      <c r="B56" s="65" t="s">
        <v>2454</v>
      </c>
      <c r="C56" s="134" t="s">
        <v>2453</v>
      </c>
      <c r="D56" s="79">
        <f t="shared" ref="D56:E56" si="11">SUM(D57:D62)</f>
        <v>109787.29</v>
      </c>
      <c r="E56" s="79">
        <f t="shared" si="11"/>
        <v>109787.29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2455</v>
      </c>
      <c r="B57" s="65" t="s">
        <v>2456</v>
      </c>
      <c r="C57" s="134" t="s">
        <v>2455</v>
      </c>
      <c r="D57" s="192">
        <v>109787.29</v>
      </c>
      <c r="E57" s="192">
        <v>109787.29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2457</v>
      </c>
      <c r="B58" s="65" t="s">
        <v>2458</v>
      </c>
      <c r="C58" s="134" t="s">
        <v>2457</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2459</v>
      </c>
      <c r="B59" s="65" t="s">
        <v>2460</v>
      </c>
      <c r="C59" s="134" t="s">
        <v>2459</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2461</v>
      </c>
      <c r="B60" s="65" t="s">
        <v>2462</v>
      </c>
      <c r="C60" s="134" t="s">
        <v>2461</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2463</v>
      </c>
      <c r="B61" s="65" t="s">
        <v>2464</v>
      </c>
      <c r="C61" s="134" t="s">
        <v>2463</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2465</v>
      </c>
      <c r="B62" s="65" t="s">
        <v>2466</v>
      </c>
      <c r="C62" s="134" t="s">
        <v>2465</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2467</v>
      </c>
      <c r="B63" s="65" t="s">
        <v>2468</v>
      </c>
      <c r="C63" s="134" t="s">
        <v>2467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2469</v>
      </c>
      <c r="B64" s="65" t="s">
        <v>2470</v>
      </c>
      <c r="C64" s="134" t="s">
        <v>2469</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2471</v>
      </c>
      <c r="B65" s="65" t="s">
        <v>2472</v>
      </c>
      <c r="C65" s="134" t="s">
        <v>2471</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2473</v>
      </c>
      <c r="B66" s="65" t="s">
        <v>2474</v>
      </c>
      <c r="C66" s="134" t="s">
        <v>2473</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2475</v>
      </c>
      <c r="B67" s="65" t="s">
        <v>2476</v>
      </c>
      <c r="C67" s="134" t="s">
        <v>2475</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2477</v>
      </c>
      <c r="B68" s="65" t="s">
        <v>2478</v>
      </c>
      <c r="C68" s="134" t="s">
        <v>2477</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2479</v>
      </c>
      <c r="B69" s="65" t="s">
        <v>2480</v>
      </c>
      <c r="C69" s="134" t="s">
        <v>2479</v>
      </c>
      <c r="D69" s="79">
        <f>D70+D82+D88+D119+D135+D147+D165+D171</f>
        <v>229463.6</v>
      </c>
      <c r="E69" s="79">
        <f>E70+E82+E88+E119+E135+E147+E165+E171</f>
        <v>239583.08000000002</v>
      </c>
      <c r="F69" s="71">
        <f t="shared" si="1"/>
        <v>104.41005893745239</v>
      </c>
      <c r="G69" s="66"/>
      <c r="H69" s="66"/>
      <c r="I69" s="66"/>
      <c r="J69" s="66"/>
      <c r="K69" s="66"/>
      <c r="L69" s="66"/>
      <c r="M69" s="66"/>
      <c r="N69" s="66"/>
      <c r="O69" s="66"/>
      <c r="P69" s="66"/>
      <c r="Q69" s="66"/>
      <c r="R69" s="66"/>
      <c r="S69" s="66"/>
      <c r="T69" s="66"/>
      <c r="U69" s="66"/>
      <c r="V69" s="66"/>
      <c r="W69" s="66"/>
    </row>
    <row r="70" spans="1:23" ht="12.75" customHeight="1" x14ac:dyDescent="0.2">
      <c r="A70" s="70" t="s">
        <v>2481</v>
      </c>
      <c r="B70" s="65" t="s">
        <v>2482</v>
      </c>
      <c r="C70" s="134" t="s">
        <v>2481</v>
      </c>
      <c r="D70" s="79">
        <f t="shared" ref="D70:E70" si="12">+D71+D76+D80+D81</f>
        <v>60781.81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2483</v>
      </c>
      <c r="B71" s="65" t="s">
        <v>2484</v>
      </c>
      <c r="C71" s="134" t="s">
        <v>2483</v>
      </c>
      <c r="D71" s="79">
        <f t="shared" ref="D71:E71" si="13">SUM(D72:D75)</f>
        <v>60614.03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2485</v>
      </c>
      <c r="B72" s="65" t="s">
        <v>2486</v>
      </c>
      <c r="C72" s="134" t="s">
        <v>2485</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2487</v>
      </c>
      <c r="B73" s="65" t="s">
        <v>2488</v>
      </c>
      <c r="C73" s="134" t="s">
        <v>2487</v>
      </c>
      <c r="D73" s="192">
        <v>60614.03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2489</v>
      </c>
      <c r="B74" s="65" t="s">
        <v>2490</v>
      </c>
      <c r="C74" s="134" t="s">
        <v>2489</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2491</v>
      </c>
      <c r="B75" s="65" t="s">
        <v>2492</v>
      </c>
      <c r="C75" s="134" t="s">
        <v>2491</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2493</v>
      </c>
      <c r="B76" s="65" t="s">
        <v>2494</v>
      </c>
      <c r="C76" s="134" t="s">
        <v>2493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2495</v>
      </c>
      <c r="B77" s="65" t="s">
        <v>2496</v>
      </c>
      <c r="C77" s="134" t="s">
        <v>2495</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2497</v>
      </c>
      <c r="B78" s="65" t="s">
        <v>2498</v>
      </c>
      <c r="C78" s="134" t="s">
        <v>2497</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2499</v>
      </c>
      <c r="B79" s="65" t="s">
        <v>2500</v>
      </c>
      <c r="C79" s="134" t="s">
        <v>2499</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2501</v>
      </c>
      <c r="B80" s="65" t="s">
        <v>2502</v>
      </c>
      <c r="C80" s="134" t="s">
        <v>2501</v>
      </c>
      <c r="D80" s="192">
        <v>167.78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2503</v>
      </c>
      <c r="B81" s="65" t="s">
        <v>2504</v>
      </c>
      <c r="C81" s="134" t="s">
        <v>2503</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2505</v>
      </c>
      <c r="B82" s="65" t="s">
        <v>2506</v>
      </c>
      <c r="C82" s="134" t="s">
        <v>2505</v>
      </c>
      <c r="D82" s="79">
        <f>SUM(D83:D85)-D86+D87</f>
        <v>24214.350000000002</v>
      </c>
      <c r="E82" s="79">
        <f>SUM(E83:E85)-E86+E87</f>
        <v>32485.11</v>
      </c>
      <c r="F82" s="71">
        <f t="shared" si="1"/>
        <v>134.15644029263638</v>
      </c>
      <c r="G82" s="66"/>
      <c r="H82" s="66"/>
      <c r="I82" s="66"/>
      <c r="J82" s="66"/>
      <c r="K82" s="66"/>
      <c r="L82" s="66"/>
      <c r="M82" s="66"/>
      <c r="N82" s="66"/>
      <c r="O82" s="66"/>
      <c r="P82" s="66"/>
      <c r="Q82" s="66"/>
      <c r="R82" s="66"/>
      <c r="S82" s="66"/>
      <c r="T82" s="66"/>
      <c r="U82" s="66"/>
      <c r="V82" s="66"/>
      <c r="W82" s="66"/>
    </row>
    <row r="83" spans="1:23" ht="12.75" customHeight="1" x14ac:dyDescent="0.2">
      <c r="A83" s="70" t="s">
        <v>2507</v>
      </c>
      <c r="B83" s="65" t="s">
        <v>2508</v>
      </c>
      <c r="C83" s="134" t="s">
        <v>2507</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2509</v>
      </c>
      <c r="B84" s="65" t="s">
        <v>2510</v>
      </c>
      <c r="C84" s="134" t="s">
        <v>2509</v>
      </c>
      <c r="D84" s="192">
        <v>0.01</v>
      </c>
      <c r="E84" s="192">
        <v>0.01</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2511</v>
      </c>
      <c r="B85" s="65" t="s">
        <v>2512</v>
      </c>
      <c r="C85" s="134" t="s">
        <v>2511</v>
      </c>
      <c r="D85" s="192">
        <v>168.57</v>
      </c>
      <c r="E85" s="192">
        <v>434.88</v>
      </c>
      <c r="F85" s="71">
        <f t="shared" si="1"/>
        <v>257.98184730379069</v>
      </c>
      <c r="G85" s="66"/>
      <c r="H85" s="66"/>
      <c r="I85" s="66"/>
      <c r="J85" s="66"/>
      <c r="K85" s="66"/>
      <c r="L85" s="66"/>
      <c r="M85" s="66"/>
      <c r="N85" s="66"/>
      <c r="O85" s="66"/>
      <c r="P85" s="66"/>
      <c r="Q85" s="66"/>
      <c r="R85" s="66"/>
      <c r="S85" s="66"/>
      <c r="T85" s="66"/>
      <c r="U85" s="66"/>
      <c r="V85" s="66"/>
      <c r="W85" s="66"/>
    </row>
    <row r="86" spans="1:23" ht="24" x14ac:dyDescent="0.2">
      <c r="A86" s="70" t="s">
        <v>2513</v>
      </c>
      <c r="B86" s="65" t="s">
        <v>2514</v>
      </c>
      <c r="C86" s="134" t="s">
        <v>2513</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2515</v>
      </c>
      <c r="B87" s="65" t="s">
        <v>2516</v>
      </c>
      <c r="C87" s="134" t="s">
        <v>2515</v>
      </c>
      <c r="D87" s="192">
        <v>24045.77</v>
      </c>
      <c r="E87" s="326">
        <v>32050.22</v>
      </c>
      <c r="F87" s="71">
        <f t="shared" si="1"/>
        <v>133.28839126382726</v>
      </c>
      <c r="G87" s="66"/>
      <c r="H87" s="66"/>
      <c r="I87" s="66"/>
      <c r="J87" s="66"/>
      <c r="K87" s="66"/>
      <c r="L87" s="66"/>
      <c r="M87" s="66"/>
      <c r="N87" s="66"/>
      <c r="O87" s="66"/>
      <c r="P87" s="66"/>
      <c r="Q87" s="66"/>
      <c r="R87" s="66"/>
      <c r="S87" s="66"/>
      <c r="T87" s="66"/>
      <c r="U87" s="66"/>
      <c r="V87" s="66"/>
      <c r="W87" s="66"/>
    </row>
    <row r="88" spans="1:23" ht="12.75" customHeight="1" x14ac:dyDescent="0.2">
      <c r="A88" s="70" t="s">
        <v>2517</v>
      </c>
      <c r="B88" s="65" t="s">
        <v>2518</v>
      </c>
      <c r="C88" s="134" t="s">
        <v>2517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2519</v>
      </c>
      <c r="C89" s="134" t="s">
        <v>2520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2521</v>
      </c>
      <c r="B90" s="65" t="s">
        <v>2522</v>
      </c>
      <c r="C90" s="134" t="s">
        <v>2521</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2523</v>
      </c>
      <c r="B91" s="65" t="s">
        <v>2524</v>
      </c>
      <c r="C91" s="134" t="s">
        <v>2523</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2525</v>
      </c>
      <c r="B92" s="65" t="s">
        <v>2526</v>
      </c>
      <c r="C92" s="134" t="s">
        <v>2525</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2527</v>
      </c>
      <c r="B93" s="65" t="s">
        <v>2528</v>
      </c>
      <c r="C93" s="134" t="s">
        <v>2527</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2529</v>
      </c>
      <c r="B94" s="65" t="s">
        <v>2530</v>
      </c>
      <c r="C94" s="134" t="s">
        <v>2529</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2531</v>
      </c>
      <c r="B95" s="65" t="s">
        <v>2532</v>
      </c>
      <c r="C95" s="134" t="s">
        <v>2531</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2533</v>
      </c>
      <c r="B96" s="65" t="s">
        <v>2534</v>
      </c>
      <c r="C96" s="134" t="s">
        <v>2533</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2535</v>
      </c>
      <c r="B97" s="65" t="s">
        <v>2536</v>
      </c>
      <c r="C97" s="134" t="s">
        <v>2535</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2537</v>
      </c>
      <c r="B98" s="65" t="s">
        <v>2538</v>
      </c>
      <c r="C98" s="134" t="s">
        <v>2537</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2539</v>
      </c>
      <c r="B99" s="65" t="s">
        <v>2540</v>
      </c>
      <c r="C99" s="134" t="s">
        <v>2539</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2541</v>
      </c>
      <c r="B100" s="65" t="s">
        <v>2542</v>
      </c>
      <c r="C100" s="134" t="s">
        <v>2541</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2543</v>
      </c>
      <c r="B101" s="65" t="s">
        <v>2544</v>
      </c>
      <c r="C101" s="134" t="s">
        <v>2543</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2545</v>
      </c>
      <c r="B102" s="65" t="s">
        <v>2546</v>
      </c>
      <c r="C102" s="134" t="s">
        <v>2545</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2547</v>
      </c>
      <c r="B103" s="65" t="s">
        <v>2548</v>
      </c>
      <c r="C103" s="134" t="s">
        <v>2547</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2549</v>
      </c>
      <c r="B104" s="65" t="s">
        <v>2550</v>
      </c>
      <c r="C104" s="134" t="s">
        <v>2549</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2551</v>
      </c>
      <c r="B105" s="65" t="s">
        <v>2552</v>
      </c>
      <c r="C105" s="134" t="s">
        <v>2551</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2553</v>
      </c>
      <c r="B106" s="65" t="s">
        <v>2554</v>
      </c>
      <c r="C106" s="134" t="s">
        <v>2553</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2555</v>
      </c>
      <c r="C107" s="134" t="s">
        <v>2556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2557</v>
      </c>
      <c r="B108" s="65" t="s">
        <v>2558</v>
      </c>
      <c r="C108" s="134" t="s">
        <v>2557</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2559</v>
      </c>
      <c r="B109" s="65" t="s">
        <v>2560</v>
      </c>
      <c r="C109" s="134" t="s">
        <v>2559</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2561</v>
      </c>
      <c r="B110" s="65" t="s">
        <v>2562</v>
      </c>
      <c r="C110" s="134" t="s">
        <v>2561</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2563</v>
      </c>
      <c r="B111" s="65" t="s">
        <v>2564</v>
      </c>
      <c r="C111" s="134" t="s">
        <v>2563</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2565</v>
      </c>
      <c r="B112" s="65" t="s">
        <v>2566</v>
      </c>
      <c r="C112" s="134" t="s">
        <v>2565</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2567</v>
      </c>
      <c r="B113" s="65" t="s">
        <v>2568</v>
      </c>
      <c r="C113" s="134" t="s">
        <v>2567</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2569</v>
      </c>
      <c r="B114" s="65" t="s">
        <v>2570</v>
      </c>
      <c r="C114" s="134" t="s">
        <v>2569</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2571</v>
      </c>
      <c r="B115" s="65" t="s">
        <v>2572</v>
      </c>
      <c r="C115" s="134" t="s">
        <v>2571</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2573</v>
      </c>
      <c r="B116" s="65" t="s">
        <v>2574</v>
      </c>
      <c r="C116" s="134" t="s">
        <v>2573</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2575</v>
      </c>
      <c r="B117" s="65" t="s">
        <v>2576</v>
      </c>
      <c r="C117" s="134" t="s">
        <v>2575</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2577</v>
      </c>
      <c r="B118" s="65" t="s">
        <v>2578</v>
      </c>
      <c r="C118" s="134" t="s">
        <v>2577</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2579</v>
      </c>
      <c r="B119" s="65" t="s">
        <v>2580</v>
      </c>
      <c r="C119" s="134" t="s">
        <v>2579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2581</v>
      </c>
      <c r="C120" s="134" t="s">
        <v>2582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2583</v>
      </c>
      <c r="B121" s="65" t="s">
        <v>2584</v>
      </c>
      <c r="C121" s="134" t="s">
        <v>2583</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2585</v>
      </c>
      <c r="B122" s="65" t="s">
        <v>2586</v>
      </c>
      <c r="C122" s="134" t="s">
        <v>2585</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2587</v>
      </c>
      <c r="B123" s="65" t="s">
        <v>2588</v>
      </c>
      <c r="C123" s="134" t="s">
        <v>2587</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2589</v>
      </c>
      <c r="B124" s="65" t="s">
        <v>2590</v>
      </c>
      <c r="C124" s="134" t="s">
        <v>2589</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2591</v>
      </c>
      <c r="B125" s="65" t="s">
        <v>2592</v>
      </c>
      <c r="C125" s="134" t="s">
        <v>2591</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2593</v>
      </c>
      <c r="B126" s="65" t="s">
        <v>2594</v>
      </c>
      <c r="C126" s="134" t="s">
        <v>2593</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2595</v>
      </c>
      <c r="C127" s="134" t="s">
        <v>2596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2597</v>
      </c>
      <c r="B128" s="65" t="s">
        <v>2584</v>
      </c>
      <c r="C128" s="134" t="s">
        <v>2597</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2598</v>
      </c>
      <c r="B129" s="65" t="s">
        <v>2586</v>
      </c>
      <c r="C129" s="134" t="s">
        <v>2598</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2599</v>
      </c>
      <c r="B130" s="65" t="s">
        <v>2588</v>
      </c>
      <c r="C130" s="134" t="s">
        <v>2599</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2600</v>
      </c>
      <c r="B131" s="65" t="s">
        <v>2590</v>
      </c>
      <c r="C131" s="134" t="s">
        <v>2600</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2601</v>
      </c>
      <c r="B132" s="65" t="s">
        <v>2592</v>
      </c>
      <c r="C132" s="134" t="s">
        <v>2601</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2602</v>
      </c>
      <c r="B133" s="65" t="s">
        <v>2594</v>
      </c>
      <c r="C133" s="134" t="s">
        <v>2602</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2603</v>
      </c>
      <c r="B134" s="65" t="s">
        <v>2604</v>
      </c>
      <c r="C134" s="134" t="s">
        <v>2603</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2605</v>
      </c>
      <c r="B135" s="65" t="s">
        <v>2606</v>
      </c>
      <c r="C135" s="134" t="s">
        <v>2605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2607</v>
      </c>
      <c r="C136" s="134" t="s">
        <v>2608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2609</v>
      </c>
      <c r="B137" s="65" t="s">
        <v>921</v>
      </c>
      <c r="C137" s="134" t="s">
        <v>2609</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2610</v>
      </c>
      <c r="B138" s="65" t="s">
        <v>923</v>
      </c>
      <c r="C138" s="134" t="s">
        <v>2610</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2611</v>
      </c>
      <c r="B139" s="65" t="s">
        <v>925</v>
      </c>
      <c r="C139" s="134" t="s">
        <v>2611</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2612</v>
      </c>
      <c r="B140" s="65" t="s">
        <v>1131</v>
      </c>
      <c r="C140" s="134" t="s">
        <v>2612</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2613</v>
      </c>
      <c r="B141" s="182" t="s">
        <v>1135</v>
      </c>
      <c r="C141" s="134" t="s">
        <v>2613</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2614</v>
      </c>
      <c r="B142" s="65" t="s">
        <v>937</v>
      </c>
      <c r="C142" s="134" t="s">
        <v>2614</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2615</v>
      </c>
      <c r="C143" s="134" t="s">
        <v>2616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2617</v>
      </c>
      <c r="B144" s="65" t="s">
        <v>1137</v>
      </c>
      <c r="C144" s="134" t="s">
        <v>2617</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2618</v>
      </c>
      <c r="B145" s="65" t="s">
        <v>939</v>
      </c>
      <c r="C145" s="134" t="s">
        <v>2618</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2619</v>
      </c>
      <c r="B146" s="65" t="s">
        <v>2620</v>
      </c>
      <c r="C146" s="134" t="s">
        <v>2619</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2621</v>
      </c>
      <c r="B147" s="65" t="s">
        <v>2622</v>
      </c>
      <c r="C147" s="134" t="s">
        <v>2621</v>
      </c>
      <c r="D147" s="79">
        <f t="shared" ref="D147:E147" si="24">SUM(D148:D150)+SUM(D159:D163)-D164</f>
        <v>112.68</v>
      </c>
      <c r="E147" s="79">
        <f t="shared" si="24"/>
        <v>207097.97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2623</v>
      </c>
      <c r="B148" s="65" t="s">
        <v>2624</v>
      </c>
      <c r="C148" s="134" t="s">
        <v>2623</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2625</v>
      </c>
      <c r="B149" s="65" t="s">
        <v>2626</v>
      </c>
      <c r="C149" s="134" t="s">
        <v>2625</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2627</v>
      </c>
      <c r="B150" s="65" t="s">
        <v>2628</v>
      </c>
      <c r="C150" s="134" t="s">
        <v>2627</v>
      </c>
      <c r="D150" s="79">
        <f t="shared" ref="D150:E150" si="25">SUM(D151:D158)</f>
        <v>0.01</v>
      </c>
      <c r="E150" s="79">
        <f t="shared" si="25"/>
        <v>154053.03</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2629</v>
      </c>
      <c r="B151" s="65" t="s">
        <v>2630</v>
      </c>
      <c r="C151" s="134" t="s">
        <v>2629</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2631</v>
      </c>
      <c r="B152" s="65" t="s">
        <v>2632</v>
      </c>
      <c r="C152" s="134" t="s">
        <v>2631</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2633</v>
      </c>
      <c r="B153" s="65" t="s">
        <v>2634</v>
      </c>
      <c r="C153" s="134" t="s">
        <v>2633</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2635</v>
      </c>
      <c r="B154" s="65" t="s">
        <v>2636</v>
      </c>
      <c r="C154" s="134" t="s">
        <v>2635</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2637</v>
      </c>
      <c r="B155" s="65" t="s">
        <v>2638</v>
      </c>
      <c r="C155" s="134" t="s">
        <v>2637</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2639</v>
      </c>
      <c r="B156" s="65" t="s">
        <v>2640</v>
      </c>
      <c r="C156" s="134" t="s">
        <v>2639</v>
      </c>
      <c r="D156" s="192">
        <v>0.01</v>
      </c>
      <c r="E156" s="192">
        <v>154053.03</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2641</v>
      </c>
      <c r="B157" s="65" t="s">
        <v>2642</v>
      </c>
      <c r="C157" s="134" t="s">
        <v>2641</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2643</v>
      </c>
      <c r="B158" s="65" t="s">
        <v>2644</v>
      </c>
      <c r="C158" s="134" t="s">
        <v>2643</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2645</v>
      </c>
      <c r="B159" s="65" t="s">
        <v>2646</v>
      </c>
      <c r="C159" s="134" t="s">
        <v>2645</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2647</v>
      </c>
      <c r="B160" s="182" t="s">
        <v>2648</v>
      </c>
      <c r="C160" s="134" t="s">
        <v>2647</v>
      </c>
      <c r="D160" s="192">
        <v>0</v>
      </c>
      <c r="E160" s="192">
        <v>0.02</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2649</v>
      </c>
      <c r="B161" s="65" t="s">
        <v>2650</v>
      </c>
      <c r="C161" s="134" t="s">
        <v>2649</v>
      </c>
      <c r="D161" s="192">
        <v>59.21</v>
      </c>
      <c r="E161" s="192">
        <v>16891.830000000002</v>
      </c>
      <c r="F161" s="71" t="str">
        <f t="shared" si="1"/>
        <v>&gt;&gt;100</v>
      </c>
      <c r="G161" s="66"/>
      <c r="H161" s="66"/>
      <c r="I161" s="66"/>
      <c r="J161" s="66"/>
      <c r="K161" s="66"/>
      <c r="L161" s="66"/>
      <c r="M161" s="66"/>
      <c r="N161" s="66"/>
      <c r="O161" s="66"/>
      <c r="P161" s="66"/>
      <c r="Q161" s="66"/>
      <c r="R161" s="66"/>
      <c r="S161" s="66"/>
      <c r="T161" s="66"/>
      <c r="U161" s="66"/>
      <c r="V161" s="66"/>
      <c r="W161" s="66"/>
    </row>
    <row r="162" spans="1:23" ht="24" x14ac:dyDescent="0.2">
      <c r="A162" s="70" t="s">
        <v>2651</v>
      </c>
      <c r="B162" s="65" t="s">
        <v>2652</v>
      </c>
      <c r="C162" s="134" t="s">
        <v>2651</v>
      </c>
      <c r="D162" s="192">
        <v>0</v>
      </c>
      <c r="E162" s="192">
        <v>36153.089999999997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2653</v>
      </c>
      <c r="B163" s="65" t="s">
        <v>2654</v>
      </c>
      <c r="C163" s="134" t="s">
        <v>2653</v>
      </c>
      <c r="D163" s="192">
        <v>53.46</v>
      </c>
      <c r="E163" s="192"/>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2655</v>
      </c>
      <c r="B164" s="65" t="s">
        <v>2656</v>
      </c>
      <c r="C164" s="134" t="s">
        <v>2655</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2657</v>
      </c>
      <c r="B165" s="65" t="s">
        <v>2658</v>
      </c>
      <c r="C165" s="134" t="s">
        <v>2657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2659</v>
      </c>
      <c r="B166" s="65" t="s">
        <v>2660</v>
      </c>
      <c r="C166" s="134" t="s">
        <v>2659</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2661</v>
      </c>
      <c r="B167" s="65" t="s">
        <v>2662</v>
      </c>
      <c r="C167" s="134" t="s">
        <v>2661</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2663</v>
      </c>
      <c r="B168" s="65" t="s">
        <v>2664</v>
      </c>
      <c r="C168" s="134" t="s">
        <v>2663</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2665</v>
      </c>
      <c r="B169" s="65" t="s">
        <v>2666</v>
      </c>
      <c r="C169" s="134" t="s">
        <v>2665</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2667</v>
      </c>
      <c r="B170" s="65" t="s">
        <v>2668</v>
      </c>
      <c r="C170" s="134" t="s">
        <v>2667</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2669</v>
      </c>
      <c r="C171" s="134" t="s">
        <v>1251</v>
      </c>
      <c r="D171" s="79">
        <f t="shared" ref="D171:E171" si="27">SUM(D172:D174)</f>
        <v>144354.76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2670</v>
      </c>
      <c r="B172" s="65" t="s">
        <v>2671</v>
      </c>
      <c r="C172" s="134" t="s">
        <v>2670</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2672</v>
      </c>
      <c r="B173" s="65" t="s">
        <v>2673</v>
      </c>
      <c r="C173" s="134" t="s">
        <v>2672</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2674</v>
      </c>
      <c r="B174" s="65" t="s">
        <v>2675</v>
      </c>
      <c r="C174" s="134" t="s">
        <v>2674</v>
      </c>
      <c r="D174" s="192">
        <v>144354.76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2676</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2677</v>
      </c>
      <c r="C176" s="134" t="s">
        <v>2678</v>
      </c>
      <c r="D176" s="79">
        <f>D177+D251</f>
        <v>3026605.1</v>
      </c>
      <c r="E176" s="79">
        <f>E177+E251</f>
        <v>3675836.25</v>
      </c>
      <c r="F176" s="71">
        <f t="shared" si="1"/>
        <v>121.45080473167775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2679</v>
      </c>
      <c r="B177" s="65" t="s">
        <v>2680</v>
      </c>
      <c r="C177" s="134" t="s">
        <v>2679</v>
      </c>
      <c r="D177" s="79">
        <f>D178+D197+D203+D219+D247+D248</f>
        <v>188179.4</v>
      </c>
      <c r="E177" s="79">
        <f>E178+E197+E203+E219+E247+E248</f>
        <v>244834.78000000003</v>
      </c>
      <c r="F177" s="71">
        <f t="shared" si="1"/>
        <v>130.10711055514048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2681</v>
      </c>
      <c r="B178" s="65" t="s">
        <v>2682</v>
      </c>
      <c r="C178" s="134" t="s">
        <v>2681</v>
      </c>
      <c r="D178" s="79">
        <f>SUM(D179:D181)+D185+D186+SUM(D194:D196)</f>
        <v>176707.97</v>
      </c>
      <c r="E178" s="79">
        <f>SUM(E179:E181)+E185+E186+SUM(E194:E196)</f>
        <v>225206.64</v>
      </c>
      <c r="F178" s="71">
        <f t="shared" si="1"/>
        <v>127.44566077013957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2683</v>
      </c>
      <c r="B179" s="65" t="s">
        <v>2684</v>
      </c>
      <c r="C179" s="134" t="s">
        <v>2683</v>
      </c>
      <c r="D179" s="192">
        <v>143044.69</v>
      </c>
      <c r="E179" s="192">
        <v>172196.6</v>
      </c>
      <c r="F179" s="71">
        <f t="shared" si="1"/>
        <v>120.37958207326676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2685</v>
      </c>
      <c r="B180" s="65" t="s">
        <v>2686</v>
      </c>
      <c r="C180" s="134" t="s">
        <v>2685</v>
      </c>
      <c r="D180" s="192">
        <v>11062.41</v>
      </c>
      <c r="E180" s="192">
        <v>30835.53</v>
      </c>
      <c r="F180" s="71">
        <f t="shared" si="1"/>
        <v>278.74152196492446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2687</v>
      </c>
      <c r="B181" s="65" t="s">
        <v>2688</v>
      </c>
      <c r="C181" s="134" t="s">
        <v>2687</v>
      </c>
      <c r="D181" s="79">
        <f t="shared" ref="D181:E181" si="28">SUM(D182:D184)</f>
        <v>75.53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2689</v>
      </c>
      <c r="B182" s="65" t="s">
        <v>2690</v>
      </c>
      <c r="C182" s="134" t="s">
        <v>2689</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2691</v>
      </c>
      <c r="B183" s="65" t="s">
        <v>2692</v>
      </c>
      <c r="C183" s="134" t="s">
        <v>2691</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2693</v>
      </c>
      <c r="B184" s="65" t="s">
        <v>2694</v>
      </c>
      <c r="C184" s="134" t="s">
        <v>2693</v>
      </c>
      <c r="D184" s="192">
        <v>75.53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2695</v>
      </c>
      <c r="B185" s="65" t="s">
        <v>2696</v>
      </c>
      <c r="C185" s="134" t="s">
        <v>2695</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2697</v>
      </c>
      <c r="B186" s="65" t="s">
        <v>2698</v>
      </c>
      <c r="C186" s="134" t="s">
        <v>2697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2699</v>
      </c>
      <c r="B187" s="65" t="s">
        <v>2700</v>
      </c>
      <c r="C187" s="134" t="s">
        <v>2699</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2701</v>
      </c>
      <c r="B188" s="65" t="s">
        <v>2702</v>
      </c>
      <c r="C188" s="134" t="s">
        <v>2701</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2703</v>
      </c>
      <c r="B189" s="65" t="s">
        <v>2704</v>
      </c>
      <c r="C189" s="134" t="s">
        <v>2703</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2705</v>
      </c>
      <c r="B190" s="65" t="s">
        <v>2706</v>
      </c>
      <c r="C190" s="134" t="s">
        <v>2705</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2707</v>
      </c>
      <c r="B191" s="65" t="s">
        <v>2708</v>
      </c>
      <c r="C191" s="134" t="s">
        <v>2707</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2709</v>
      </c>
      <c r="B192" s="65" t="s">
        <v>2710</v>
      </c>
      <c r="C192" s="134" t="s">
        <v>2709</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2711</v>
      </c>
      <c r="B193" s="65" t="s">
        <v>2712</v>
      </c>
      <c r="C193" s="134" t="s">
        <v>2711</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2713</v>
      </c>
      <c r="B194" s="65" t="s">
        <v>2714</v>
      </c>
      <c r="C194" s="134" t="s">
        <v>2713</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2715</v>
      </c>
      <c r="B195" s="65" t="s">
        <v>2716</v>
      </c>
      <c r="C195" s="134" t="s">
        <v>2715</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2717</v>
      </c>
      <c r="B196" s="65" t="s">
        <v>2718</v>
      </c>
      <c r="C196" s="134" t="s">
        <v>2717</v>
      </c>
      <c r="D196" s="192">
        <v>22525.34</v>
      </c>
      <c r="E196" s="192">
        <v>22174.51</v>
      </c>
      <c r="F196" s="71">
        <f t="shared" si="1"/>
        <v>98.442509635814588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2719</v>
      </c>
      <c r="B197" s="65" t="s">
        <v>2720</v>
      </c>
      <c r="C197" s="134" t="s">
        <v>2719</v>
      </c>
      <c r="D197" s="79">
        <f>SUM(D198:D202)</f>
        <v>40.68</v>
      </c>
      <c r="E197" s="79">
        <f>SUM(E198:E202)</f>
        <v>1487.63</v>
      </c>
      <c r="F197" s="71">
        <f t="shared" si="1"/>
        <v>3656.9075712881022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2721</v>
      </c>
      <c r="B198" s="65" t="s">
        <v>2722</v>
      </c>
      <c r="C198" s="134" t="s">
        <v>2721</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2723</v>
      </c>
      <c r="B199" s="65" t="s">
        <v>2724</v>
      </c>
      <c r="C199" s="134" t="s">
        <v>2723</v>
      </c>
      <c r="D199" s="192">
        <v>40.68</v>
      </c>
      <c r="E199" s="192">
        <v>1487.63</v>
      </c>
      <c r="F199" s="71">
        <f t="shared" ref="F199:F202" si="30">IF(D199&gt;0,IF(E199/D199&gt;=100,"&gt;&gt;100",E199/D199*100),"-")</f>
        <v>3656.9075712881022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2725</v>
      </c>
      <c r="B200" s="65" t="s">
        <v>2726</v>
      </c>
      <c r="C200" s="134" t="s">
        <v>2725</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2727</v>
      </c>
      <c r="B201" s="65" t="s">
        <v>2728</v>
      </c>
      <c r="C201" s="134" t="s">
        <v>2727</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2729</v>
      </c>
      <c r="B202" s="65" t="s">
        <v>2730</v>
      </c>
      <c r="C202" s="134" t="s">
        <v>2729</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2731</v>
      </c>
      <c r="B203" s="65" t="s">
        <v>2732</v>
      </c>
      <c r="C203" s="134" t="s">
        <v>2731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2733</v>
      </c>
      <c r="C204" s="134" t="s">
        <v>2734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2735</v>
      </c>
      <c r="B205" s="65" t="s">
        <v>2736</v>
      </c>
      <c r="C205" s="134" t="s">
        <v>2735</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2737</v>
      </c>
      <c r="B206" s="65" t="s">
        <v>2738</v>
      </c>
      <c r="C206" s="134" t="s">
        <v>2737</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2739</v>
      </c>
      <c r="B207" s="65" t="s">
        <v>2740</v>
      </c>
      <c r="C207" s="134" t="s">
        <v>2739</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2741</v>
      </c>
      <c r="B208" s="65" t="s">
        <v>2742</v>
      </c>
      <c r="C208" s="134" t="s">
        <v>2741</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2743</v>
      </c>
      <c r="B209" s="65" t="s">
        <v>2744</v>
      </c>
      <c r="C209" s="134" t="s">
        <v>2743</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2745</v>
      </c>
      <c r="B210" s="65" t="s">
        <v>2746</v>
      </c>
      <c r="C210" s="134" t="s">
        <v>2745</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2747</v>
      </c>
      <c r="C211" s="134" t="s">
        <v>2748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2749</v>
      </c>
      <c r="B212" s="65" t="s">
        <v>2736</v>
      </c>
      <c r="C212" s="134" t="s">
        <v>2749</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2750</v>
      </c>
      <c r="B213" s="65" t="s">
        <v>2738</v>
      </c>
      <c r="C213" s="134" t="s">
        <v>2750</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2751</v>
      </c>
      <c r="B214" s="65" t="s">
        <v>2740</v>
      </c>
      <c r="C214" s="134" t="s">
        <v>2751</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2752</v>
      </c>
      <c r="B215" s="65" t="s">
        <v>2742</v>
      </c>
      <c r="C215" s="134" t="s">
        <v>2752</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2753</v>
      </c>
      <c r="B216" s="65" t="s">
        <v>2744</v>
      </c>
      <c r="C216" s="134" t="s">
        <v>2753</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2754</v>
      </c>
      <c r="B217" s="65" t="s">
        <v>2746</v>
      </c>
      <c r="C217" s="134" t="s">
        <v>2754</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2755</v>
      </c>
      <c r="B218" s="65" t="s">
        <v>2756</v>
      </c>
      <c r="C218" s="134" t="s">
        <v>2755</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2757</v>
      </c>
      <c r="B219" s="65" t="s">
        <v>2758</v>
      </c>
      <c r="C219" s="134" t="s">
        <v>2757</v>
      </c>
      <c r="D219" s="79">
        <f t="shared" ref="D219:E219" si="34">D220+D237</f>
        <v>11430.75</v>
      </c>
      <c r="E219" s="79">
        <f t="shared" si="34"/>
        <v>11430.75</v>
      </c>
      <c r="F219" s="71">
        <f t="shared" si="1"/>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2759</v>
      </c>
      <c r="C220" s="134" t="s">
        <v>2760</v>
      </c>
      <c r="D220" s="79">
        <f t="shared" ref="D220:E220" si="35">SUM(D221:D236)</f>
        <v>11430.75</v>
      </c>
      <c r="E220" s="79">
        <f t="shared" si="35"/>
        <v>11430.75</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2761</v>
      </c>
      <c r="B221" s="65" t="s">
        <v>2762</v>
      </c>
      <c r="C221" s="134" t="s">
        <v>2761</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2763</v>
      </c>
      <c r="B222" s="65" t="s">
        <v>2764</v>
      </c>
      <c r="C222" s="134" t="s">
        <v>2763</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2765</v>
      </c>
      <c r="B223" s="65" t="s">
        <v>2766</v>
      </c>
      <c r="C223" s="134" t="s">
        <v>2765</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2767</v>
      </c>
      <c r="B224" s="65" t="s">
        <v>2768</v>
      </c>
      <c r="C224" s="134" t="s">
        <v>2767</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2769</v>
      </c>
      <c r="B225" s="65" t="s">
        <v>2770</v>
      </c>
      <c r="C225" s="134" t="s">
        <v>2769</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2771</v>
      </c>
      <c r="B226" s="65" t="s">
        <v>2772</v>
      </c>
      <c r="C226" s="134" t="s">
        <v>2771</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2773</v>
      </c>
      <c r="B227" s="65" t="s">
        <v>2774</v>
      </c>
      <c r="C227" s="134" t="s">
        <v>2773</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2775</v>
      </c>
      <c r="B228" s="65" t="s">
        <v>2776</v>
      </c>
      <c r="C228" s="134" t="s">
        <v>2775</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2777</v>
      </c>
      <c r="B229" s="65" t="s">
        <v>2778</v>
      </c>
      <c r="C229" s="134" t="s">
        <v>2777</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2779</v>
      </c>
      <c r="B230" s="65" t="s">
        <v>2780</v>
      </c>
      <c r="C230" s="134" t="s">
        <v>2779</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2781</v>
      </c>
      <c r="B231" s="65" t="s">
        <v>2782</v>
      </c>
      <c r="C231" s="134" t="s">
        <v>2781</v>
      </c>
      <c r="D231" s="192">
        <v>11430.75</v>
      </c>
      <c r="E231" s="192">
        <v>11430.75</v>
      </c>
      <c r="F231" s="71">
        <f t="shared" si="1"/>
        <v>100</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2783</v>
      </c>
      <c r="B232" s="65" t="s">
        <v>2784</v>
      </c>
      <c r="C232" s="134" t="s">
        <v>2783</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2785</v>
      </c>
      <c r="B233" s="65" t="s">
        <v>2786</v>
      </c>
      <c r="C233" s="134" t="s">
        <v>2785</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2787</v>
      </c>
      <c r="B234" s="65" t="s">
        <v>2788</v>
      </c>
      <c r="C234" s="134" t="s">
        <v>2787</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2789</v>
      </c>
      <c r="B235" s="65" t="s">
        <v>2790</v>
      </c>
      <c r="C235" s="134" t="s">
        <v>2789</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2791</v>
      </c>
      <c r="B236" s="182" t="s">
        <v>2792</v>
      </c>
      <c r="C236" s="134" t="s">
        <v>2791</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2793</v>
      </c>
      <c r="C237" s="134" t="s">
        <v>2794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2795</v>
      </c>
      <c r="B238" s="65" t="s">
        <v>2796</v>
      </c>
      <c r="C238" s="134" t="s">
        <v>2795</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2797</v>
      </c>
      <c r="B239" s="65" t="s">
        <v>2798</v>
      </c>
      <c r="C239" s="134" t="s">
        <v>2797</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2799</v>
      </c>
      <c r="C240" s="134" t="s">
        <v>2800</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2801</v>
      </c>
      <c r="C241" s="134" t="s">
        <v>2802</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2803</v>
      </c>
      <c r="C242" s="134" t="s">
        <v>2804</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2805</v>
      </c>
      <c r="C243" s="134" t="s">
        <v>2806</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2807</v>
      </c>
      <c r="C244" s="134" t="s">
        <v>2808</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2809</v>
      </c>
      <c r="C245" s="134" t="s">
        <v>2810</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2811</v>
      </c>
      <c r="C246" s="134" t="s">
        <v>2812</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2813</v>
      </c>
      <c r="B247" s="65" t="s">
        <v>2814</v>
      </c>
      <c r="C247" s="134" t="s">
        <v>2813</v>
      </c>
      <c r="D247" s="192">
        <v>0</v>
      </c>
      <c r="E247" s="192">
        <v>6709.76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2815</v>
      </c>
      <c r="B248" s="65" t="s">
        <v>2816</v>
      </c>
      <c r="C248" s="134" t="s">
        <v>2815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2817</v>
      </c>
      <c r="B249" s="65" t="s">
        <v>2818</v>
      </c>
      <c r="C249" s="134" t="s">
        <v>2817</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2819</v>
      </c>
      <c r="B250" s="65" t="s">
        <v>2820</v>
      </c>
      <c r="C250" s="134" t="s">
        <v>2819</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2821</v>
      </c>
      <c r="B251" s="65" t="s">
        <v>2822</v>
      </c>
      <c r="C251" s="134" t="s">
        <v>2821</v>
      </c>
      <c r="D251" s="79">
        <f>+D252+D255-D264+D274+D291</f>
        <v>2838425.7</v>
      </c>
      <c r="E251" s="79">
        <f>+E252+E255-E264+E274+E291</f>
        <v>3431001.47</v>
      </c>
      <c r="F251" s="71">
        <f t="shared" si="1"/>
        <v>120.8769167359216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2823</v>
      </c>
      <c r="B252" s="65" t="s">
        <v>2824</v>
      </c>
      <c r="C252" s="134" t="s">
        <v>2823</v>
      </c>
      <c r="D252" s="79">
        <f>D253-D254</f>
        <v>2799215.04</v>
      </c>
      <c r="E252" s="79">
        <f>E253-E254</f>
        <v>3436253.15</v>
      </c>
      <c r="F252" s="71">
        <f t="shared" si="1"/>
        <v>122.75774104157429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2825</v>
      </c>
      <c r="B253" s="65" t="s">
        <v>2826</v>
      </c>
      <c r="C253" s="134" t="s">
        <v>2825</v>
      </c>
      <c r="D253" s="192">
        <v>2799215.04</v>
      </c>
      <c r="E253" s="192">
        <v>3436314.03</v>
      </c>
      <c r="F253" s="71">
        <f t="shared" si="1"/>
        <v>122.75991593700495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2827</v>
      </c>
      <c r="B254" s="65" t="s">
        <v>2828</v>
      </c>
      <c r="C254" s="134" t="s">
        <v>2827</v>
      </c>
      <c r="D254" s="192">
        <v>0</v>
      </c>
      <c r="E254" s="192">
        <v>60.88</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2829</v>
      </c>
      <c r="B255" s="65" t="s">
        <v>2830</v>
      </c>
      <c r="C255" s="134" t="s">
        <v>2829</v>
      </c>
      <c r="D255" s="79">
        <f>D256-D260</f>
        <v>39151.449999999997</v>
      </c>
      <c r="E255" s="79">
        <f>E256-E260</f>
        <v>-176196.55</v>
      </c>
      <c r="F255" s="71">
        <f t="shared" si="1"/>
        <v>-450.03837661184957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2831</v>
      </c>
      <c r="B256" s="65" t="s">
        <v>2832</v>
      </c>
      <c r="C256" s="134" t="s">
        <v>2831</v>
      </c>
      <c r="D256" s="79">
        <f>SUM(D257:D259)</f>
        <v>39151.449999999997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2833</v>
      </c>
      <c r="C257" s="134" t="s">
        <v>597</v>
      </c>
      <c r="D257" s="192">
        <v>39151.449999999997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2834</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2835</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2836</v>
      </c>
      <c r="B260" s="65" t="s">
        <v>2837</v>
      </c>
      <c r="C260" s="134" t="s">
        <v>2836</v>
      </c>
      <c r="D260" s="79">
        <f>SUM(D261:D263)</f>
        <v>0</v>
      </c>
      <c r="E260" s="79">
        <f>SUM(E261:E263)</f>
        <v>176196.55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2838</v>
      </c>
      <c r="C261" s="134" t="s">
        <v>599</v>
      </c>
      <c r="D261" s="192">
        <v>0</v>
      </c>
      <c r="E261" s="192">
        <v>176196.55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2839</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2840</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2841</v>
      </c>
      <c r="B264" s="65" t="s">
        <v>2842</v>
      </c>
      <c r="C264" s="134" t="s">
        <v>2841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2843</v>
      </c>
      <c r="B265" s="65" t="s">
        <v>2844</v>
      </c>
      <c r="C265" s="134" t="s">
        <v>2843</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2845</v>
      </c>
      <c r="B266" s="65" t="s">
        <v>2846</v>
      </c>
      <c r="C266" s="134" t="s">
        <v>2845</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2847</v>
      </c>
      <c r="B267" s="65" t="s">
        <v>2848</v>
      </c>
      <c r="C267" s="134" t="s">
        <v>2847</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2849</v>
      </c>
      <c r="B268" s="65" t="s">
        <v>2850</v>
      </c>
      <c r="C268" s="134" t="s">
        <v>2849</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2851</v>
      </c>
      <c r="B269" s="65" t="s">
        <v>2852</v>
      </c>
      <c r="C269" s="134" t="s">
        <v>2851</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2853</v>
      </c>
      <c r="B270" s="65" t="s">
        <v>2854</v>
      </c>
      <c r="C270" s="134" t="s">
        <v>2853</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2855</v>
      </c>
      <c r="B271" s="65" t="s">
        <v>2856</v>
      </c>
      <c r="C271" s="134" t="s">
        <v>2855</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2857</v>
      </c>
      <c r="B272" s="65" t="s">
        <v>2858</v>
      </c>
      <c r="C272" s="134" t="s">
        <v>2857</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2859</v>
      </c>
      <c r="B273" s="65" t="s">
        <v>2860</v>
      </c>
      <c r="C273" s="134" t="s">
        <v>2859</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2861</v>
      </c>
      <c r="C274" s="134" t="s">
        <v>601</v>
      </c>
      <c r="D274" s="79">
        <f>SUM(D275:D277)+SUM(D286:D290)</f>
        <v>59.21</v>
      </c>
      <c r="E274" s="79">
        <f>SUM(E275:E277)+SUM(E286:E290)</f>
        <v>170944.87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2862</v>
      </c>
      <c r="B275" s="65" t="s">
        <v>2863</v>
      </c>
      <c r="C275" s="134" t="s">
        <v>2862</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2864</v>
      </c>
      <c r="B276" s="65" t="s">
        <v>2865</v>
      </c>
      <c r="C276" s="134" t="s">
        <v>2864</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2866</v>
      </c>
      <c r="B277" s="65" t="s">
        <v>2867</v>
      </c>
      <c r="C277" s="134" t="s">
        <v>2866</v>
      </c>
      <c r="D277" s="79">
        <f>SUM(D278:D285)</f>
        <v>0</v>
      </c>
      <c r="E277" s="79">
        <f>SUM(E278:E285)</f>
        <v>154053.03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2868</v>
      </c>
      <c r="B278" s="65" t="s">
        <v>2869</v>
      </c>
      <c r="C278" s="134" t="s">
        <v>2868</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2870</v>
      </c>
      <c r="B279" s="65" t="s">
        <v>2871</v>
      </c>
      <c r="C279" s="134" t="s">
        <v>2870</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2872</v>
      </c>
      <c r="B280" s="65" t="s">
        <v>2873</v>
      </c>
      <c r="C280" s="134" t="s">
        <v>2872</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2874</v>
      </c>
      <c r="B281" s="65" t="s">
        <v>2875</v>
      </c>
      <c r="C281" s="134" t="s">
        <v>2874</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2876</v>
      </c>
      <c r="B282" s="65" t="s">
        <v>2877</v>
      </c>
      <c r="C282" s="134" t="s">
        <v>2876</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2878</v>
      </c>
      <c r="B283" s="65" t="s">
        <v>2879</v>
      </c>
      <c r="C283" s="134" t="s">
        <v>2878</v>
      </c>
      <c r="D283" s="192"/>
      <c r="E283" s="192">
        <v>154053.03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2880</v>
      </c>
      <c r="B284" s="65" t="s">
        <v>150</v>
      </c>
      <c r="C284" s="134" t="s">
        <v>2880</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2881</v>
      </c>
      <c r="B285" s="65" t="s">
        <v>2882</v>
      </c>
      <c r="C285" s="134" t="s">
        <v>2881</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2883</v>
      </c>
      <c r="B286" s="65" t="s">
        <v>2884</v>
      </c>
      <c r="C286" s="134" t="s">
        <v>2883</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2885</v>
      </c>
      <c r="B287" s="65" t="s">
        <v>2886</v>
      </c>
      <c r="C287" s="134" t="s">
        <v>2885</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2887</v>
      </c>
      <c r="B288" s="65" t="s">
        <v>2888</v>
      </c>
      <c r="C288" s="134" t="s">
        <v>2887</v>
      </c>
      <c r="D288" s="192">
        <v>59.21</v>
      </c>
      <c r="E288" s="192">
        <v>16891.84</v>
      </c>
      <c r="F288" s="71" t="str">
        <f t="shared" si="39"/>
        <v>&gt;&gt;100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2889</v>
      </c>
      <c r="B289" s="65" t="s">
        <v>2890</v>
      </c>
      <c r="C289" s="134" t="s">
        <v>2889</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2891</v>
      </c>
      <c r="B290" s="65" t="s">
        <v>2892</v>
      </c>
      <c r="C290" s="134" t="s">
        <v>2891</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2893</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2894</v>
      </c>
      <c r="B292" s="65" t="s">
        <v>2895</v>
      </c>
      <c r="C292" s="134" t="s">
        <v>2894</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2896</v>
      </c>
      <c r="B293" s="65" t="s">
        <v>2897</v>
      </c>
      <c r="C293" s="134" t="s">
        <v>2896</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2898</v>
      </c>
      <c r="B294" s="65" t="s">
        <v>2899</v>
      </c>
      <c r="C294" s="134" t="s">
        <v>2898</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2900</v>
      </c>
      <c r="B295" s="65" t="s">
        <v>2901</v>
      </c>
      <c r="C295" s="134" t="s">
        <v>2900</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2902</v>
      </c>
      <c r="B296" s="65" t="s">
        <v>2903</v>
      </c>
      <c r="C296" s="134" t="s">
        <v>2902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2904</v>
      </c>
      <c r="B297" s="65" t="s">
        <v>2905</v>
      </c>
      <c r="C297" s="134" t="s">
        <v>2904</v>
      </c>
      <c r="D297" s="79">
        <f t="shared" ref="D297:E297" si="42">D298</f>
        <v>609.69000000000005</v>
      </c>
      <c r="E297" s="79">
        <f t="shared" si="42"/>
        <v>609.69000000000005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2906</v>
      </c>
      <c r="B298" s="74" t="s">
        <v>2907</v>
      </c>
      <c r="C298" s="134" t="s">
        <v>2906</v>
      </c>
      <c r="D298" s="193">
        <v>609.69000000000005</v>
      </c>
      <c r="E298" s="193">
        <v>609.69000000000005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2908</v>
      </c>
      <c r="B300" s="65" t="s">
        <v>2909</v>
      </c>
      <c r="C300" s="134" t="s">
        <v>2910</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2908</v>
      </c>
      <c r="B301" s="65" t="s">
        <v>2911</v>
      </c>
      <c r="C301" s="134" t="s">
        <v>2912</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2913</v>
      </c>
      <c r="B302" s="65" t="s">
        <v>2914</v>
      </c>
      <c r="C302" s="134" t="s">
        <v>2915</v>
      </c>
      <c r="D302" s="192">
        <v>112.68</v>
      </c>
      <c r="E302" s="192">
        <v>207097.97</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2913</v>
      </c>
      <c r="B303" s="65" t="s">
        <v>2916</v>
      </c>
      <c r="C303" s="134" t="s">
        <v>2917</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2913</v>
      </c>
      <c r="B304" s="65" t="s">
        <v>2918</v>
      </c>
      <c r="C304" s="134" t="s">
        <v>2919</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2920</v>
      </c>
      <c r="B305" s="65" t="s">
        <v>2921</v>
      </c>
      <c r="C305" s="134" t="s">
        <v>2922</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2920</v>
      </c>
      <c r="B306" s="65" t="s">
        <v>2923</v>
      </c>
      <c r="C306" s="134" t="s">
        <v>2924</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2920</v>
      </c>
      <c r="B307" s="65" t="s">
        <v>2925</v>
      </c>
      <c r="C307" s="134" t="s">
        <v>2926</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2927</v>
      </c>
      <c r="B308" s="65" t="s">
        <v>2928</v>
      </c>
      <c r="C308" s="134" t="s">
        <v>2927</v>
      </c>
      <c r="D308" s="192">
        <v>23987.53</v>
      </c>
      <c r="E308" s="192">
        <v>31710.04</v>
      </c>
      <c r="F308" s="71">
        <f t="shared" si="43"/>
        <v>132.19385238913719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2929</v>
      </c>
      <c r="B309" s="65" t="s">
        <v>2930</v>
      </c>
      <c r="C309" s="134" t="s">
        <v>2929</v>
      </c>
      <c r="D309" s="192">
        <v>0.03</v>
      </c>
      <c r="E309" s="192">
        <v>299.69</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2931</v>
      </c>
      <c r="B310" s="65" t="s">
        <v>2932</v>
      </c>
      <c r="C310" s="134" t="s">
        <v>2931</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2933</v>
      </c>
      <c r="B311" s="65" t="s">
        <v>2934</v>
      </c>
      <c r="C311" s="134" t="s">
        <v>2933</v>
      </c>
      <c r="D311" s="192">
        <v>58.21</v>
      </c>
      <c r="E311" s="326">
        <v>40.49</v>
      </c>
      <c r="F311" s="71">
        <f t="shared" si="43"/>
        <v>69.558495103934035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2935</v>
      </c>
      <c r="B312" s="65" t="s">
        <v>2936</v>
      </c>
      <c r="C312" s="134" t="s">
        <v>2935</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2937</v>
      </c>
      <c r="B313" s="65" t="s">
        <v>2938</v>
      </c>
      <c r="C313" s="134" t="s">
        <v>2937</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2939</v>
      </c>
      <c r="B314" s="65" t="s">
        <v>2940</v>
      </c>
      <c r="C314" s="134" t="s">
        <v>2939</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2941</v>
      </c>
      <c r="B315" s="65" t="s">
        <v>2942</v>
      </c>
      <c r="C315" s="134" t="s">
        <v>2941</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2943</v>
      </c>
      <c r="B316" s="65" t="s">
        <v>2944</v>
      </c>
      <c r="C316" s="134" t="s">
        <v>2943</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2945</v>
      </c>
      <c r="B317" s="65" t="s">
        <v>2946</v>
      </c>
      <c r="C317" s="134" t="s">
        <v>2945</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2947</v>
      </c>
      <c r="B318" s="65" t="s">
        <v>2948</v>
      </c>
      <c r="C318" s="134" t="s">
        <v>2947</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2949</v>
      </c>
      <c r="B319" s="65" t="s">
        <v>2950</v>
      </c>
      <c r="C319" s="134" t="s">
        <v>2949</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2951</v>
      </c>
      <c r="B320" s="65" t="s">
        <v>2952</v>
      </c>
      <c r="C320" s="134" t="s">
        <v>2951</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2953</v>
      </c>
      <c r="B321" s="65" t="s">
        <v>2954</v>
      </c>
      <c r="C321" s="134" t="s">
        <v>2953</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2955</v>
      </c>
      <c r="B322" s="65" t="s">
        <v>2956</v>
      </c>
      <c r="C322" s="134" t="s">
        <v>2955</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2957</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2958</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2959</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2960</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2961</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2962</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2963</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2964</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2965</v>
      </c>
      <c r="B331" s="65" t="s">
        <v>2966</v>
      </c>
      <c r="C331" s="134" t="s">
        <v>2965</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2967</v>
      </c>
      <c r="B332" s="65" t="s">
        <v>2968</v>
      </c>
      <c r="C332" s="134" t="s">
        <v>2967</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2969</v>
      </c>
      <c r="B333" s="65" t="s">
        <v>2970</v>
      </c>
      <c r="C333" s="134" t="s">
        <v>2969</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2971</v>
      </c>
      <c r="B334" s="65" t="s">
        <v>2972</v>
      </c>
      <c r="C334" s="134" t="s">
        <v>2971</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2973</v>
      </c>
      <c r="B335" s="65" t="s">
        <v>2974</v>
      </c>
      <c r="C335" s="134" t="s">
        <v>2973</v>
      </c>
      <c r="D335" s="192">
        <v>0</v>
      </c>
      <c r="E335" s="326">
        <v>36153.089999999997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2975</v>
      </c>
      <c r="B336" s="65" t="s">
        <v>2976</v>
      </c>
      <c r="C336" s="134" t="s">
        <v>2977</v>
      </c>
      <c r="D336" s="192">
        <v>0</v>
      </c>
      <c r="E336" s="325">
        <v>2971.45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2975</v>
      </c>
      <c r="B337" s="65" t="s">
        <v>2978</v>
      </c>
      <c r="C337" s="134" t="s">
        <v>2979</v>
      </c>
      <c r="D337" s="192">
        <v>176707.97</v>
      </c>
      <c r="E337" s="192">
        <v>222235.19</v>
      </c>
      <c r="F337" s="71">
        <f t="shared" si="43"/>
        <v>125.76410107591639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2980</v>
      </c>
      <c r="B338" s="65" t="s">
        <v>2981</v>
      </c>
      <c r="C338" s="134" t="s">
        <v>2982</v>
      </c>
      <c r="D338" s="192">
        <v>40.68</v>
      </c>
      <c r="E338" s="192">
        <v>1379.65</v>
      </c>
      <c r="F338" s="71">
        <f>IF(D338&gt;0,IF(E338/D338&gt;=100,"&gt;&gt;100",E338/D338*100),"-")</f>
        <v>3391.4700098328417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2980</v>
      </c>
      <c r="B339" s="65" t="s">
        <v>2983</v>
      </c>
      <c r="C339" s="134" t="s">
        <v>2984</v>
      </c>
      <c r="D339" s="192">
        <v>0</v>
      </c>
      <c r="E339" s="192">
        <v>107.98</v>
      </c>
      <c r="F339" s="71" t="str">
        <f>IF(D339&gt;0,IF(E339/D339&gt;=100,"&gt;&gt;100",E339/D339*100),"-")</f>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2985</v>
      </c>
      <c r="B340" s="65" t="s">
        <v>2986</v>
      </c>
      <c r="C340" s="134" t="s">
        <v>2987</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2985</v>
      </c>
      <c r="B341" s="65" t="s">
        <v>2988</v>
      </c>
      <c r="C341" s="134" t="s">
        <v>2989</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2990</v>
      </c>
      <c r="B342" s="65" t="s">
        <v>2991</v>
      </c>
      <c r="C342" s="134" t="s">
        <v>2992</v>
      </c>
      <c r="D342" s="192">
        <v>11430.75</v>
      </c>
      <c r="E342" s="192">
        <v>11430.75</v>
      </c>
      <c r="F342" s="71">
        <f t="shared" si="43"/>
        <v>100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2990</v>
      </c>
      <c r="B343" s="65" t="s">
        <v>2993</v>
      </c>
      <c r="C343" s="134" t="s">
        <v>2994</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2995</v>
      </c>
      <c r="C344" s="134" t="s">
        <v>2996</v>
      </c>
      <c r="D344" s="192">
        <v>7843.08</v>
      </c>
      <c r="E344" s="192">
        <v>7492.25</v>
      </c>
      <c r="F344" s="71">
        <f t="shared" si="43"/>
        <v>95.526884846259378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2997</v>
      </c>
      <c r="B345" s="182" t="s">
        <v>2998</v>
      </c>
      <c r="C345" s="134" t="s">
        <v>2997</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2999</v>
      </c>
      <c r="C346" s="134" t="s">
        <v>3000</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3001</v>
      </c>
      <c r="C347" s="134" t="s">
        <v>3002</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3003</v>
      </c>
      <c r="C349" s="134" t="s">
        <v>3004</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3005</v>
      </c>
      <c r="C350" s="134" t="s">
        <v>3006</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3007</v>
      </c>
      <c r="B351" s="182" t="s">
        <v>3008</v>
      </c>
      <c r="C351" s="134" t="s">
        <v>3007</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3009</v>
      </c>
      <c r="C352" s="134" t="s">
        <v>3010</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3011</v>
      </c>
      <c r="C353" s="134" t="s">
        <v>3012</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3013</v>
      </c>
      <c r="C357" s="134" t="s">
        <v>3014</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3015</v>
      </c>
      <c r="C358" s="134" t="s">
        <v>3016</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3017</v>
      </c>
      <c r="C360" s="134" t="s">
        <v>3018</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3019</v>
      </c>
      <c r="C362" s="134" t="s">
        <v>3020</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3021</v>
      </c>
      <c r="C363" s="134" t="s">
        <v>3022</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3023</v>
      </c>
      <c r="C364" s="134" t="s">
        <v>3024</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3025</v>
      </c>
      <c r="B365" s="182" t="s">
        <v>3026</v>
      </c>
      <c r="C365" s="134" t="s">
        <v>3025</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3027</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3028</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3029</v>
      </c>
      <c r="C368" s="134">
        <v>27311</v>
      </c>
      <c r="D368" s="192">
        <v>0</v>
      </c>
      <c r="E368" s="192">
        <v>500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3030</v>
      </c>
      <c r="B369" s="182" t="s">
        <v>3031</v>
      </c>
      <c r="C369" s="134" t="s">
        <v>3030</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3032</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3033</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3034</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3035</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3036</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3037</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3038</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3039</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3040</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3041</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3042</v>
      </c>
      <c r="C380" s="134">
        <v>27612</v>
      </c>
      <c r="D380" s="192">
        <v>0</v>
      </c>
      <c r="E380" s="192">
        <v>6209.76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3043</v>
      </c>
      <c r="B381" s="65" t="s">
        <v>3044</v>
      </c>
      <c r="C381" s="134" t="s">
        <v>3043</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3045</v>
      </c>
      <c r="B382" s="65" t="s">
        <v>3046</v>
      </c>
      <c r="C382" s="134" t="s">
        <v>3045</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3047</v>
      </c>
      <c r="B383" s="65" t="s">
        <v>3048</v>
      </c>
      <c r="C383" s="134" t="s">
        <v>3047</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3049</v>
      </c>
      <c r="B384" s="65" t="s">
        <v>3050</v>
      </c>
      <c r="C384" s="134" t="s">
        <v>3049</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3051</v>
      </c>
      <c r="B385" s="65" t="s">
        <v>3052</v>
      </c>
      <c r="C385" s="134" t="s">
        <v>3051</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3053</v>
      </c>
      <c r="B386" s="65" t="s">
        <v>3054</v>
      </c>
      <c r="C386" s="134" t="s">
        <v>3053</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3055</v>
      </c>
      <c r="B387" s="182" t="s">
        <v>3056</v>
      </c>
      <c r="C387" s="134" t="s">
        <v>3055</v>
      </c>
      <c r="D387" s="192">
        <v>609.69000000000005</v>
      </c>
      <c r="E387" s="192">
        <v>609.69000000000005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3057</v>
      </c>
      <c r="B388" s="182" t="s">
        <v>3058</v>
      </c>
      <c r="C388" s="134" t="s">
        <v>3057</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3059</v>
      </c>
      <c r="B389" s="182" t="s">
        <v>3060</v>
      </c>
      <c r="C389" s="134" t="s">
        <v>3059</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3061</v>
      </c>
      <c r="B390" s="182" t="s">
        <v>3062</v>
      </c>
      <c r="C390" s="134" t="s">
        <v>3061</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3063</v>
      </c>
      <c r="B391" s="286" t="s">
        <v>3064</v>
      </c>
      <c r="C391" s="287" t="s">
        <v>3063</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3065</v>
      </c>
      <c r="B392" s="286" t="s">
        <v>3066</v>
      </c>
      <c r="C392" s="287" t="s">
        <v>3065</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3067</v>
      </c>
      <c r="B393" s="286" t="s">
        <v>3068</v>
      </c>
      <c r="C393" s="287" t="s">
        <v>3067</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3069</v>
      </c>
      <c r="B394" s="286" t="s">
        <v>3070</v>
      </c>
      <c r="C394" s="287" t="s">
        <v>3069</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3071</v>
      </c>
      <c r="B395" s="286" t="s">
        <v>3072</v>
      </c>
      <c r="C395" s="287" t="s">
        <v>3071</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3073</v>
      </c>
      <c r="B396" s="286" t="s">
        <v>3074</v>
      </c>
      <c r="C396" s="287" t="s">
        <v>3073</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3075</v>
      </c>
      <c r="B397" s="86" t="s">
        <v>3076</v>
      </c>
      <c r="C397" s="255" t="s">
        <v>3075</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86 D88:E174 D87">
    <cfRule type="cellIs" dxfId="26" priority="13" operator="lessThan">
      <formula>0</formula>
    </cfRule>
  </conditionalFormatting>
  <conditionalFormatting sqref="D176:E250">
    <cfRule type="cellIs" dxfId="25" priority="9" operator="lessThan">
      <formula>0</formula>
    </cfRule>
  </conditionalFormatting>
  <conditionalFormatting sqref="D254:E254">
    <cfRule type="cellIs" dxfId="24" priority="14" operator="lessThan">
      <formula>0</formula>
    </cfRule>
  </conditionalFormatting>
  <conditionalFormatting sqref="D256:E298">
    <cfRule type="cellIs" dxfId="23" priority="6" operator="lessThan">
      <formula>0</formula>
    </cfRule>
  </conditionalFormatting>
  <conditionalFormatting sqref="D300:E310 D337:E396 D336 D312:E335 D311">
    <cfRule type="cellIs" dxfId="22" priority="4" operator="lessThan">
      <formula>0</formula>
    </cfRule>
  </conditionalFormatting>
  <conditionalFormatting sqref="D397:E397">
    <cfRule type="cellIs" dxfId="21" priority="5" operator="lessThan">
      <formula>-0.001</formula>
    </cfRule>
  </conditionalFormatting>
  <conditionalFormatting sqref="E336">
    <cfRule type="cellIs" dxfId="20" priority="3" operator="lessThan">
      <formula>-0.001</formula>
    </cfRule>
  </conditionalFormatting>
  <conditionalFormatting sqref="E311">
    <cfRule type="cellIs" dxfId="19" priority="2" operator="lessThan">
      <formula>0</formula>
    </cfRule>
  </conditionalFormatting>
  <conditionalFormatting sqref="E8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2" workbookViewId="0">
      <selection activeCell="L139" sqref="L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80" t="s">
        <v>3077</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3078</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2380</v>
      </c>
      <c r="B5" s="142" t="s">
        <v>3079</v>
      </c>
      <c r="C5" s="138" t="s">
        <v>2380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2382</v>
      </c>
      <c r="B6" s="183" t="s">
        <v>3080</v>
      </c>
      <c r="C6" s="139" t="s">
        <v>2382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3081</v>
      </c>
      <c r="B7" s="64" t="s">
        <v>3082</v>
      </c>
      <c r="C7" s="139" t="s">
        <v>3081</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3083</v>
      </c>
      <c r="B8" s="64" t="s">
        <v>3084</v>
      </c>
      <c r="C8" s="139" t="s">
        <v>3083</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3085</v>
      </c>
      <c r="B9" s="64" t="s">
        <v>3086</v>
      </c>
      <c r="C9" s="139" t="s">
        <v>3085</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2384</v>
      </c>
      <c r="B10" s="64" t="s">
        <v>3087</v>
      </c>
      <c r="C10" s="139" t="s">
        <v>2384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3088</v>
      </c>
      <c r="B11" s="64" t="s">
        <v>3089</v>
      </c>
      <c r="C11" s="139" t="s">
        <v>3088</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3090</v>
      </c>
      <c r="B12" s="64" t="s">
        <v>3091</v>
      </c>
      <c r="C12" s="139" t="s">
        <v>3090</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3092</v>
      </c>
      <c r="B13" s="64" t="s">
        <v>3093</v>
      </c>
      <c r="C13" s="139" t="s">
        <v>3092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3094</v>
      </c>
      <c r="B14" s="64" t="s">
        <v>3095</v>
      </c>
      <c r="C14" s="139" t="s">
        <v>3094</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3096</v>
      </c>
      <c r="B15" s="64" t="s">
        <v>3097</v>
      </c>
      <c r="C15" s="139" t="s">
        <v>3096</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3098</v>
      </c>
      <c r="B16" s="64" t="s">
        <v>3099</v>
      </c>
      <c r="C16" s="139" t="s">
        <v>3098</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3100</v>
      </c>
      <c r="B17" s="64" t="s">
        <v>3101</v>
      </c>
      <c r="C17" s="139" t="s">
        <v>3100</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3102</v>
      </c>
      <c r="B18" s="64" t="s">
        <v>3103</v>
      </c>
      <c r="C18" s="139" t="s">
        <v>3102</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3104</v>
      </c>
      <c r="B19" s="64" t="s">
        <v>3105</v>
      </c>
      <c r="C19" s="139" t="s">
        <v>3104</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3106</v>
      </c>
      <c r="B20" s="64" t="s">
        <v>3107</v>
      </c>
      <c r="C20" s="139" t="s">
        <v>3106</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3108</v>
      </c>
      <c r="B21" s="64" t="s">
        <v>3109</v>
      </c>
      <c r="C21" s="139" t="s">
        <v>3108</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2388</v>
      </c>
      <c r="B22" s="64" t="s">
        <v>3110</v>
      </c>
      <c r="C22" s="139" t="s">
        <v>2388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3111</v>
      </c>
      <c r="B23" s="64" t="s">
        <v>3112</v>
      </c>
      <c r="C23" s="139" t="s">
        <v>3111</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3113</v>
      </c>
      <c r="B24" s="64" t="s">
        <v>3114</v>
      </c>
      <c r="C24" s="139" t="s">
        <v>3113</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3115</v>
      </c>
      <c r="B25" s="64" t="s">
        <v>3116</v>
      </c>
      <c r="C25" s="139" t="s">
        <v>3115</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3117</v>
      </c>
      <c r="B26" s="64" t="s">
        <v>3118</v>
      </c>
      <c r="C26" s="139" t="s">
        <v>3117</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3119</v>
      </c>
      <c r="B27" s="64" t="s">
        <v>3120</v>
      </c>
      <c r="C27" s="139" t="s">
        <v>3119</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2443</v>
      </c>
      <c r="B28" s="64" t="s">
        <v>3121</v>
      </c>
      <c r="C28" s="139" t="s">
        <v>2443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3122</v>
      </c>
      <c r="B29" s="64" t="s">
        <v>3123</v>
      </c>
      <c r="C29" s="139" t="s">
        <v>3122</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3124</v>
      </c>
      <c r="B30" s="64" t="s">
        <v>3125</v>
      </c>
      <c r="C30" s="139" t="s">
        <v>3124</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3126</v>
      </c>
      <c r="B31" s="64" t="s">
        <v>3127</v>
      </c>
      <c r="C31" s="139" t="s">
        <v>3126</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3128</v>
      </c>
      <c r="B32" s="64" t="s">
        <v>3129</v>
      </c>
      <c r="C32" s="139" t="s">
        <v>3128</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3130</v>
      </c>
      <c r="B33" s="64" t="s">
        <v>3131</v>
      </c>
      <c r="C33" s="139" t="s">
        <v>3130</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3132</v>
      </c>
      <c r="B34" s="64" t="s">
        <v>3133</v>
      </c>
      <c r="C34" s="139" t="s">
        <v>3132</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2445</v>
      </c>
      <c r="B35" s="64" t="s">
        <v>3134</v>
      </c>
      <c r="C35" s="139" t="s">
        <v>2445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2447</v>
      </c>
      <c r="B36" s="64" t="s">
        <v>3135</v>
      </c>
      <c r="C36" s="139" t="s">
        <v>2447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3136</v>
      </c>
      <c r="B37" s="64" t="s">
        <v>3137</v>
      </c>
      <c r="C37" s="139" t="s">
        <v>3136</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3138</v>
      </c>
      <c r="B38" s="64" t="s">
        <v>3139</v>
      </c>
      <c r="C38" s="139" t="s">
        <v>3138</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2449</v>
      </c>
      <c r="B39" s="64" t="s">
        <v>3140</v>
      </c>
      <c r="C39" s="139" t="s">
        <v>2449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3141</v>
      </c>
      <c r="B40" s="64" t="s">
        <v>3142</v>
      </c>
      <c r="C40" s="139" t="s">
        <v>3141</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3143</v>
      </c>
      <c r="B41" s="64" t="s">
        <v>3144</v>
      </c>
      <c r="C41" s="139" t="s">
        <v>3143</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3145</v>
      </c>
      <c r="B42" s="64" t="s">
        <v>3146</v>
      </c>
      <c r="C42" s="139" t="s">
        <v>3145</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3147</v>
      </c>
      <c r="B43" s="64" t="s">
        <v>3148</v>
      </c>
      <c r="C43" s="139" t="s">
        <v>3147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3149</v>
      </c>
      <c r="B44" s="64" t="s">
        <v>3150</v>
      </c>
      <c r="C44" s="139" t="s">
        <v>3149</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3151</v>
      </c>
      <c r="B45" s="64" t="s">
        <v>3152</v>
      </c>
      <c r="C45" s="139" t="s">
        <v>3151</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3153</v>
      </c>
      <c r="B46" s="64" t="s">
        <v>3154</v>
      </c>
      <c r="C46" s="139" t="s">
        <v>3153</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3155</v>
      </c>
      <c r="B47" s="64" t="s">
        <v>3156</v>
      </c>
      <c r="C47" s="139" t="s">
        <v>3155</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3157</v>
      </c>
      <c r="B48" s="64" t="s">
        <v>3158</v>
      </c>
      <c r="C48" s="139" t="s">
        <v>3157</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3159</v>
      </c>
      <c r="B49" s="64" t="s">
        <v>3160</v>
      </c>
      <c r="C49" s="139" t="s">
        <v>3159</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3161</v>
      </c>
      <c r="B50" s="64" t="s">
        <v>3162</v>
      </c>
      <c r="C50" s="139" t="s">
        <v>3161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3163</v>
      </c>
      <c r="B51" s="64" t="s">
        <v>3164</v>
      </c>
      <c r="C51" s="139" t="s">
        <v>3163</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3165</v>
      </c>
      <c r="B52" s="64" t="s">
        <v>3166</v>
      </c>
      <c r="C52" s="139" t="s">
        <v>3165</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3167</v>
      </c>
      <c r="B53" s="64" t="s">
        <v>3168</v>
      </c>
      <c r="C53" s="139" t="s">
        <v>3167</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3169</v>
      </c>
      <c r="B54" s="64" t="s">
        <v>3170</v>
      </c>
      <c r="C54" s="139" t="s">
        <v>3169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3171</v>
      </c>
      <c r="B55" s="64" t="s">
        <v>3172</v>
      </c>
      <c r="C55" s="139" t="s">
        <v>3171</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3173</v>
      </c>
      <c r="B56" s="64" t="s">
        <v>3174</v>
      </c>
      <c r="C56" s="139" t="s">
        <v>3173</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3175</v>
      </c>
      <c r="B57" s="64" t="s">
        <v>3176</v>
      </c>
      <c r="C57" s="139" t="s">
        <v>3175</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3177</v>
      </c>
      <c r="B58" s="64" t="s">
        <v>3178</v>
      </c>
      <c r="C58" s="139" t="s">
        <v>3177</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3179</v>
      </c>
      <c r="B59" s="64" t="s">
        <v>3180</v>
      </c>
      <c r="C59" s="139" t="s">
        <v>3179</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3181</v>
      </c>
      <c r="B60" s="64" t="s">
        <v>3182</v>
      </c>
      <c r="C60" s="139" t="s">
        <v>3181</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3183</v>
      </c>
      <c r="B61" s="64" t="s">
        <v>3184</v>
      </c>
      <c r="C61" s="139" t="s">
        <v>3183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3185</v>
      </c>
      <c r="B62" s="64" t="s">
        <v>3186</v>
      </c>
      <c r="C62" s="139" t="s">
        <v>3185</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3187</v>
      </c>
      <c r="B63" s="64" t="s">
        <v>3188</v>
      </c>
      <c r="C63" s="139" t="s">
        <v>3187</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3189</v>
      </c>
      <c r="B64" s="64" t="s">
        <v>3190</v>
      </c>
      <c r="C64" s="139" t="s">
        <v>3189</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3191</v>
      </c>
      <c r="B65" s="64" t="s">
        <v>3192</v>
      </c>
      <c r="C65" s="139" t="s">
        <v>3191</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3193</v>
      </c>
      <c r="B66" s="64" t="s">
        <v>3194</v>
      </c>
      <c r="C66" s="139" t="s">
        <v>3193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3195</v>
      </c>
      <c r="B67" s="64" t="s">
        <v>3196</v>
      </c>
      <c r="C67" s="139" t="s">
        <v>3195</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3197</v>
      </c>
      <c r="B68" s="64" t="s">
        <v>3198</v>
      </c>
      <c r="C68" s="139" t="s">
        <v>3197</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3199</v>
      </c>
      <c r="B69" s="64" t="s">
        <v>3200</v>
      </c>
      <c r="C69" s="139" t="s">
        <v>3199</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3201</v>
      </c>
      <c r="B70" s="64" t="s">
        <v>3202</v>
      </c>
      <c r="C70" s="139" t="s">
        <v>3201</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3203</v>
      </c>
      <c r="B71" s="64" t="s">
        <v>3204</v>
      </c>
      <c r="C71" s="139" t="s">
        <v>3203</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3205</v>
      </c>
      <c r="B72" s="64" t="s">
        <v>3206</v>
      </c>
      <c r="C72" s="139" t="s">
        <v>3205</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3207</v>
      </c>
      <c r="B73" s="64" t="s">
        <v>3208</v>
      </c>
      <c r="C73" s="139" t="s">
        <v>3207</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2451</v>
      </c>
      <c r="B74" s="64" t="s">
        <v>3209</v>
      </c>
      <c r="C74" s="139" t="s">
        <v>2451</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2453</v>
      </c>
      <c r="B75" s="64" t="s">
        <v>3210</v>
      </c>
      <c r="C75" s="139" t="s">
        <v>2453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2455</v>
      </c>
      <c r="B76" s="64" t="s">
        <v>3211</v>
      </c>
      <c r="C76" s="139" t="s">
        <v>2455</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2457</v>
      </c>
      <c r="B77" s="64" t="s">
        <v>3212</v>
      </c>
      <c r="C77" s="139" t="s">
        <v>2457</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2459</v>
      </c>
      <c r="B78" s="64" t="s">
        <v>3213</v>
      </c>
      <c r="C78" s="139" t="s">
        <v>2459</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2461</v>
      </c>
      <c r="B79" s="64" t="s">
        <v>3214</v>
      </c>
      <c r="C79" s="139" t="s">
        <v>2461</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2463</v>
      </c>
      <c r="B80" s="64" t="s">
        <v>3215</v>
      </c>
      <c r="C80" s="139" t="s">
        <v>2463</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2465</v>
      </c>
      <c r="B81" s="64" t="s">
        <v>3216</v>
      </c>
      <c r="C81" s="139" t="s">
        <v>2465</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2467</v>
      </c>
      <c r="B82" s="64" t="s">
        <v>3217</v>
      </c>
      <c r="C82" s="139" t="s">
        <v>2467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2469</v>
      </c>
      <c r="B83" s="64" t="s">
        <v>3218</v>
      </c>
      <c r="C83" s="139" t="s">
        <v>2469</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2471</v>
      </c>
      <c r="B84" s="64" t="s">
        <v>3219</v>
      </c>
      <c r="C84" s="139" t="s">
        <v>2471</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2473</v>
      </c>
      <c r="B85" s="64" t="s">
        <v>3220</v>
      </c>
      <c r="C85" s="139" t="s">
        <v>2473</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2475</v>
      </c>
      <c r="B86" s="64" t="s">
        <v>3221</v>
      </c>
      <c r="C86" s="139" t="s">
        <v>2475</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2477</v>
      </c>
      <c r="B87" s="64" t="s">
        <v>3222</v>
      </c>
      <c r="C87" s="139" t="s">
        <v>2477</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3223</v>
      </c>
      <c r="B88" s="64" t="s">
        <v>3224</v>
      </c>
      <c r="C88" s="139" t="s">
        <v>3223</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3225</v>
      </c>
      <c r="B89" s="64" t="s">
        <v>3226</v>
      </c>
      <c r="C89" s="139" t="s">
        <v>3225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3227</v>
      </c>
      <c r="B90" s="64" t="s">
        <v>3228</v>
      </c>
      <c r="C90" s="139" t="s">
        <v>3227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3229</v>
      </c>
      <c r="B91" s="64" t="s">
        <v>1607</v>
      </c>
      <c r="C91" s="139" t="s">
        <v>3229</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3230</v>
      </c>
      <c r="B92" s="64" t="s">
        <v>3231</v>
      </c>
      <c r="C92" s="139" t="s">
        <v>3230</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3232</v>
      </c>
      <c r="B93" s="64" t="s">
        <v>3233</v>
      </c>
      <c r="C93" s="139" t="s">
        <v>3232</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3234</v>
      </c>
      <c r="B94" s="64" t="s">
        <v>3235</v>
      </c>
      <c r="C94" s="139" t="s">
        <v>3234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3236</v>
      </c>
      <c r="B95" s="64" t="s">
        <v>3237</v>
      </c>
      <c r="C95" s="139" t="s">
        <v>3236</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3238</v>
      </c>
      <c r="B96" s="64" t="s">
        <v>3239</v>
      </c>
      <c r="C96" s="139" t="s">
        <v>3238</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3240</v>
      </c>
      <c r="B97" s="64" t="s">
        <v>3241</v>
      </c>
      <c r="C97" s="139" t="s">
        <v>3240</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3242</v>
      </c>
      <c r="B98" s="64" t="s">
        <v>3243</v>
      </c>
      <c r="C98" s="139" t="s">
        <v>3242</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3244</v>
      </c>
      <c r="B99" s="64" t="s">
        <v>3245</v>
      </c>
      <c r="C99" s="139" t="s">
        <v>3244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3246</v>
      </c>
      <c r="B100" s="64" t="s">
        <v>3247</v>
      </c>
      <c r="C100" s="139" t="s">
        <v>3246</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3248</v>
      </c>
      <c r="B101" s="64" t="s">
        <v>3249</v>
      </c>
      <c r="C101" s="139" t="s">
        <v>3248</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3250</v>
      </c>
      <c r="B102" s="64" t="s">
        <v>3251</v>
      </c>
      <c r="C102" s="139" t="s">
        <v>3250</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3252</v>
      </c>
      <c r="B103" s="64" t="s">
        <v>3253</v>
      </c>
      <c r="C103" s="139" t="s">
        <v>3252</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3254</v>
      </c>
      <c r="B104" s="64" t="s">
        <v>3255</v>
      </c>
      <c r="C104" s="139" t="s">
        <v>3254</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3256</v>
      </c>
      <c r="B105" s="64" t="s">
        <v>3257</v>
      </c>
      <c r="C105" s="139" t="s">
        <v>3256</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3258</v>
      </c>
      <c r="B106" s="64" t="s">
        <v>3259</v>
      </c>
      <c r="C106" s="139" t="s">
        <v>3258</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3260</v>
      </c>
      <c r="B107" s="64" t="s">
        <v>3261</v>
      </c>
      <c r="C107" s="139" t="s">
        <v>3260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3262</v>
      </c>
      <c r="B108" s="64" t="s">
        <v>3263</v>
      </c>
      <c r="C108" s="139" t="s">
        <v>3262</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3264</v>
      </c>
      <c r="B109" s="64" t="s">
        <v>3265</v>
      </c>
      <c r="C109" s="139" t="s">
        <v>3264</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3266</v>
      </c>
      <c r="B110" s="64" t="s">
        <v>3267</v>
      </c>
      <c r="C110" s="139" t="s">
        <v>3266</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3268</v>
      </c>
      <c r="B111" s="64" t="s">
        <v>3269</v>
      </c>
      <c r="C111" s="139" t="s">
        <v>3268</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3270</v>
      </c>
      <c r="B112" s="64" t="s">
        <v>3271</v>
      </c>
      <c r="C112" s="139" t="s">
        <v>3270</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3272</v>
      </c>
      <c r="B113" s="64" t="s">
        <v>3273</v>
      </c>
      <c r="C113" s="139" t="s">
        <v>3272</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3274</v>
      </c>
      <c r="B114" s="64" t="s">
        <v>3275</v>
      </c>
      <c r="C114" s="139" t="s">
        <v>3274</v>
      </c>
      <c r="D114" s="60">
        <f t="shared" ref="D114:E114" si="22">D115+D118+D121+D122+SUM(D125:D128)</f>
        <v>2120728.63</v>
      </c>
      <c r="E114" s="60">
        <f t="shared" si="22"/>
        <v>3047440.79</v>
      </c>
      <c r="F114" s="45">
        <f t="shared" si="1"/>
        <v>143.6978190840004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3276</v>
      </c>
      <c r="B115" s="64" t="s">
        <v>3277</v>
      </c>
      <c r="C115" s="139" t="s">
        <v>3276</v>
      </c>
      <c r="D115" s="60">
        <f t="shared" ref="D115:E115" si="23">SUM(D116:D117)</f>
        <v>1999605.65</v>
      </c>
      <c r="E115" s="60">
        <f t="shared" si="23"/>
        <v>2293899.64</v>
      </c>
      <c r="F115" s="45">
        <f t="shared" si="1"/>
        <v>114.71760144306455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3278</v>
      </c>
      <c r="B116" s="64" t="s">
        <v>3279</v>
      </c>
      <c r="C116" s="139" t="s">
        <v>3278</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3280</v>
      </c>
      <c r="B117" s="64" t="s">
        <v>3281</v>
      </c>
      <c r="C117" s="139" t="s">
        <v>3280</v>
      </c>
      <c r="D117" s="194">
        <v>1999605.65</v>
      </c>
      <c r="E117" s="194">
        <v>2293899.64</v>
      </c>
      <c r="F117" s="45">
        <f t="shared" si="1"/>
        <v>114.71760144306455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3282</v>
      </c>
      <c r="B118" s="64" t="s">
        <v>3283</v>
      </c>
      <c r="C118" s="139" t="s">
        <v>3282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3284</v>
      </c>
      <c r="B119" s="64" t="s">
        <v>3285</v>
      </c>
      <c r="C119" s="139" t="s">
        <v>3284</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3286</v>
      </c>
      <c r="B120" s="64" t="s">
        <v>3287</v>
      </c>
      <c r="C120" s="139" t="s">
        <v>3286</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3288</v>
      </c>
      <c r="B121" s="64" t="s">
        <v>3289</v>
      </c>
      <c r="C121" s="139" t="s">
        <v>3288</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3290</v>
      </c>
      <c r="B122" s="64" t="s">
        <v>3291</v>
      </c>
      <c r="C122" s="139" t="s">
        <v>3290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3292</v>
      </c>
      <c r="B123" s="64" t="s">
        <v>3293</v>
      </c>
      <c r="C123" s="139" t="s">
        <v>3292</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3294</v>
      </c>
      <c r="B124" s="64" t="s">
        <v>3295</v>
      </c>
      <c r="C124" s="139" t="s">
        <v>3294</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3296</v>
      </c>
      <c r="B125" s="64" t="s">
        <v>3297</v>
      </c>
      <c r="C125" s="139" t="s">
        <v>3296</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3298</v>
      </c>
      <c r="B126" s="64" t="s">
        <v>3299</v>
      </c>
      <c r="C126" s="139" t="s">
        <v>3298</v>
      </c>
      <c r="D126" s="194">
        <v>121122.98</v>
      </c>
      <c r="E126" s="194">
        <v>88483.67</v>
      </c>
      <c r="F126" s="45">
        <f t="shared" si="1"/>
        <v>73.05275183949405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3300</v>
      </c>
      <c r="B127" s="64" t="s">
        <v>3301</v>
      </c>
      <c r="C127" s="139" t="s">
        <v>3300</v>
      </c>
      <c r="D127" s="194">
        <v>0</v>
      </c>
      <c r="E127" s="194">
        <v>641372.49</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3302</v>
      </c>
      <c r="B128" s="64" t="s">
        <v>3303</v>
      </c>
      <c r="C128" s="139" t="s">
        <v>3302</v>
      </c>
      <c r="D128" s="194">
        <v>0</v>
      </c>
      <c r="E128" s="194">
        <v>23684.99</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3304</v>
      </c>
      <c r="B129" s="64" t="s">
        <v>3305</v>
      </c>
      <c r="C129" s="139" t="s">
        <v>3304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3306</v>
      </c>
      <c r="B130" s="64" t="s">
        <v>3307</v>
      </c>
      <c r="C130" s="139" t="s">
        <v>3306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3308</v>
      </c>
      <c r="B131" s="64" t="s">
        <v>3309</v>
      </c>
      <c r="C131" s="139" t="s">
        <v>3308</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3310</v>
      </c>
      <c r="B132" s="64" t="s">
        <v>3311</v>
      </c>
      <c r="C132" s="139" t="s">
        <v>3310</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3312</v>
      </c>
      <c r="B133" s="64" t="s">
        <v>3313</v>
      </c>
      <c r="C133" s="139" t="s">
        <v>3312</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3314</v>
      </c>
      <c r="B134" s="64" t="s">
        <v>3315</v>
      </c>
      <c r="C134" s="139" t="s">
        <v>3314</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3316</v>
      </c>
      <c r="B135" s="64" t="s">
        <v>3317</v>
      </c>
      <c r="C135" s="139" t="s">
        <v>3316</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3318</v>
      </c>
      <c r="B136" s="64" t="s">
        <v>3319</v>
      </c>
      <c r="C136" s="139" t="s">
        <v>3318</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3320</v>
      </c>
      <c r="B137" s="64" t="s">
        <v>1634</v>
      </c>
      <c r="C137" s="139" t="s">
        <v>3320</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3321</v>
      </c>
      <c r="B138" s="183" t="s">
        <v>3322</v>
      </c>
      <c r="C138" s="139" t="s">
        <v>3321</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3323</v>
      </c>
      <c r="B139" s="64" t="s">
        <v>3324</v>
      </c>
      <c r="C139" s="139" t="s">
        <v>3323</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3325</v>
      </c>
      <c r="B140" s="64" t="s">
        <v>3326</v>
      </c>
      <c r="C140" s="139" t="s">
        <v>3325</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3327</v>
      </c>
      <c r="C141" s="256" t="s">
        <v>3328</v>
      </c>
      <c r="D141" s="81">
        <f t="shared" ref="D141:E141" si="28">D5+D22+D28+D35+D75+D82+D89+D107+D114+D129</f>
        <v>2120728.63</v>
      </c>
      <c r="E141" s="81">
        <f t="shared" si="28"/>
        <v>3047440.79</v>
      </c>
      <c r="F141" s="61">
        <f t="shared" si="1"/>
        <v>143.6978190840004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44" sqref="E4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3588</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3589</v>
      </c>
      <c r="B5" s="84" t="s">
        <v>3590</v>
      </c>
      <c r="C5" s="254" t="s">
        <v>3589</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3591</v>
      </c>
      <c r="B6" s="85" t="s">
        <v>3592</v>
      </c>
      <c r="C6" s="134" t="s">
        <v>3591</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3593</v>
      </c>
      <c r="C7" s="134" t="s">
        <v>3594</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3595</v>
      </c>
      <c r="C8" s="134" t="s">
        <v>3596</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3597</v>
      </c>
      <c r="C9" s="134" t="s">
        <v>3598</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2444</v>
      </c>
      <c r="C10" s="134" t="s">
        <v>3599</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3600</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3601</v>
      </c>
      <c r="C12" s="134" t="s">
        <v>3602</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3603</v>
      </c>
      <c r="C13" s="134" t="s">
        <v>3604</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3605</v>
      </c>
      <c r="C14" s="134" t="s">
        <v>3606</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3607</v>
      </c>
      <c r="C15" s="134" t="s">
        <v>3608</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3609</v>
      </c>
      <c r="C16" s="134" t="s">
        <v>3610</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3611</v>
      </c>
      <c r="C17" s="134" t="s">
        <v>3612</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3613</v>
      </c>
      <c r="C18" s="134" t="s">
        <v>3614</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3615</v>
      </c>
      <c r="C19" s="134" t="s">
        <v>3616</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3617</v>
      </c>
      <c r="C20" s="134" t="s">
        <v>3618</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3619</v>
      </c>
      <c r="C21" s="134" t="s">
        <v>3620</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3621</v>
      </c>
      <c r="B22" s="85" t="s">
        <v>3622</v>
      </c>
      <c r="C22" s="134" t="s">
        <v>3621</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3623</v>
      </c>
      <c r="C23" s="134" t="s">
        <v>3624</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3595</v>
      </c>
      <c r="C24" s="134" t="s">
        <v>3625</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3597</v>
      </c>
      <c r="C25" s="134" t="s">
        <v>3626</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2444</v>
      </c>
      <c r="C26" s="134" t="s">
        <v>3627</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3628</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3601</v>
      </c>
      <c r="C28" s="134" t="s">
        <v>3629</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3603</v>
      </c>
      <c r="C29" s="134" t="s">
        <v>3630</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3631</v>
      </c>
      <c r="C30" s="134" t="s">
        <v>3632</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3607</v>
      </c>
      <c r="C31" s="134" t="s">
        <v>3633</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3609</v>
      </c>
      <c r="C32" s="134" t="s">
        <v>3634</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3611</v>
      </c>
      <c r="C33" s="134" t="s">
        <v>3635</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3613</v>
      </c>
      <c r="C34" s="134" t="s">
        <v>3636</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3615</v>
      </c>
      <c r="C35" s="134" t="s">
        <v>3637</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3617</v>
      </c>
      <c r="C36" s="134" t="s">
        <v>3638</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3619</v>
      </c>
      <c r="C37" s="134" t="s">
        <v>3639</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3640</v>
      </c>
      <c r="B38" s="85" t="s">
        <v>3641</v>
      </c>
      <c r="C38" s="134" t="s">
        <v>3640</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3642</v>
      </c>
      <c r="B39" s="85" t="s">
        <v>3643</v>
      </c>
      <c r="C39" s="134" t="s">
        <v>3642</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3582</v>
      </c>
      <c r="C40" s="134" t="s">
        <v>3644</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3459</v>
      </c>
      <c r="C41" s="134" t="s">
        <v>3645</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3646</v>
      </c>
      <c r="C42" s="134" t="s">
        <v>3647</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3648</v>
      </c>
      <c r="C43" s="134" t="s">
        <v>3649</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3650</v>
      </c>
      <c r="B44" s="85" t="s">
        <v>3651</v>
      </c>
      <c r="C44" s="134" t="s">
        <v>3650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3582</v>
      </c>
      <c r="C45" s="134" t="s">
        <v>3652</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3459</v>
      </c>
      <c r="C46" s="134" t="s">
        <v>3653</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3646</v>
      </c>
      <c r="C47" s="134" t="s">
        <v>3654</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3648</v>
      </c>
      <c r="C48" s="255" t="s">
        <v>3655</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41" sqref="F4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7" t="s">
        <v>2019</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3440</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3441</v>
      </c>
      <c r="C5" s="138" t="s">
        <v>3442</v>
      </c>
      <c r="D5" s="198">
        <v>188179.4</v>
      </c>
      <c r="E5" s="31"/>
      <c r="F5" s="31"/>
      <c r="G5" s="31"/>
      <c r="H5" s="31"/>
      <c r="I5" s="31"/>
      <c r="J5" s="31"/>
      <c r="K5" s="31"/>
      <c r="L5" s="31"/>
      <c r="M5" s="31"/>
      <c r="N5" s="31"/>
      <c r="O5" s="31"/>
      <c r="P5" s="31"/>
      <c r="Q5" s="31"/>
      <c r="R5" s="31"/>
      <c r="S5" s="31"/>
      <c r="T5" s="31"/>
      <c r="U5" s="31"/>
    </row>
    <row r="6" spans="1:24" ht="24" x14ac:dyDescent="0.2">
      <c r="A6" s="88"/>
      <c r="B6" s="134" t="s">
        <v>3443</v>
      </c>
      <c r="C6" s="139" t="s">
        <v>3444</v>
      </c>
      <c r="D6" s="34">
        <f>D7+D8+D17+D18+D24</f>
        <v>2941277.6000000006</v>
      </c>
      <c r="E6" s="232"/>
      <c r="F6" s="31"/>
      <c r="G6" s="31"/>
      <c r="H6" s="31"/>
      <c r="I6" s="31"/>
      <c r="J6" s="31"/>
      <c r="K6" s="31"/>
      <c r="L6" s="31"/>
      <c r="M6" s="31"/>
      <c r="N6" s="31"/>
      <c r="O6" s="31"/>
      <c r="P6" s="31"/>
      <c r="Q6" s="31"/>
      <c r="R6" s="31"/>
      <c r="S6" s="31"/>
      <c r="T6" s="31"/>
      <c r="U6" s="31"/>
    </row>
    <row r="7" spans="1:24" ht="12.75" customHeight="1" x14ac:dyDescent="0.2">
      <c r="A7" s="88"/>
      <c r="B7" s="89" t="s">
        <v>3445</v>
      </c>
      <c r="C7" s="139" t="s">
        <v>3446</v>
      </c>
      <c r="D7" s="199"/>
      <c r="E7" s="31"/>
      <c r="F7" s="31"/>
      <c r="G7" s="31"/>
      <c r="H7" s="31"/>
      <c r="I7" s="31"/>
      <c r="J7" s="31"/>
      <c r="K7" s="31"/>
      <c r="L7" s="31"/>
      <c r="M7" s="31"/>
      <c r="N7" s="31"/>
      <c r="O7" s="31"/>
      <c r="P7" s="31"/>
      <c r="Q7" s="31"/>
      <c r="R7" s="31"/>
      <c r="S7" s="31"/>
      <c r="T7" s="31"/>
      <c r="U7" s="31"/>
    </row>
    <row r="8" spans="1:24" ht="12.75" customHeight="1" x14ac:dyDescent="0.2">
      <c r="A8" s="88" t="s">
        <v>2681</v>
      </c>
      <c r="B8" s="89" t="s">
        <v>3447</v>
      </c>
      <c r="C8" s="139" t="s">
        <v>3448</v>
      </c>
      <c r="D8" s="34">
        <f>SUM(D9:D16)</f>
        <v>2190707.2800000003</v>
      </c>
      <c r="E8" s="31"/>
      <c r="F8" s="31"/>
      <c r="G8" s="31"/>
      <c r="H8" s="31"/>
      <c r="I8" s="31"/>
      <c r="J8" s="31"/>
      <c r="K8" s="31"/>
      <c r="L8" s="31"/>
      <c r="M8" s="31"/>
      <c r="N8" s="31"/>
      <c r="O8" s="31"/>
      <c r="P8" s="31"/>
      <c r="Q8" s="31"/>
      <c r="R8" s="31"/>
      <c r="S8" s="31"/>
      <c r="T8" s="31"/>
      <c r="U8" s="31"/>
    </row>
    <row r="9" spans="1:24" ht="12.75" customHeight="1" x14ac:dyDescent="0.2">
      <c r="A9" s="63" t="s">
        <v>2683</v>
      </c>
      <c r="B9" s="64" t="s">
        <v>2684</v>
      </c>
      <c r="C9" s="139" t="s">
        <v>3449</v>
      </c>
      <c r="D9" s="199">
        <v>1875663.3800000001</v>
      </c>
      <c r="E9" s="31"/>
      <c r="F9" s="31"/>
      <c r="G9" s="31"/>
      <c r="H9" s="31"/>
      <c r="I9" s="31"/>
      <c r="J9" s="31"/>
      <c r="K9" s="31"/>
      <c r="L9" s="31"/>
      <c r="M9" s="31"/>
      <c r="N9" s="31"/>
      <c r="O9" s="31"/>
      <c r="P9" s="31"/>
      <c r="Q9" s="31"/>
      <c r="R9" s="31"/>
      <c r="S9" s="31"/>
      <c r="T9" s="31"/>
      <c r="U9" s="31"/>
    </row>
    <row r="10" spans="1:24" ht="12.75" customHeight="1" x14ac:dyDescent="0.2">
      <c r="A10" s="63" t="s">
        <v>2685</v>
      </c>
      <c r="B10" s="64" t="s">
        <v>2686</v>
      </c>
      <c r="C10" s="139" t="s">
        <v>3450</v>
      </c>
      <c r="D10" s="199">
        <v>312457.33</v>
      </c>
      <c r="E10" s="31"/>
      <c r="F10" s="31"/>
      <c r="G10" s="31"/>
      <c r="H10" s="31"/>
      <c r="I10" s="31"/>
      <c r="J10" s="31"/>
      <c r="K10" s="31"/>
      <c r="L10" s="31"/>
      <c r="M10" s="31"/>
      <c r="N10" s="31"/>
      <c r="O10" s="31"/>
      <c r="P10" s="31"/>
      <c r="Q10" s="31"/>
      <c r="R10" s="31"/>
      <c r="S10" s="31"/>
      <c r="T10" s="31"/>
      <c r="U10" s="31"/>
    </row>
    <row r="11" spans="1:24" ht="12.75" customHeight="1" x14ac:dyDescent="0.2">
      <c r="A11" s="63" t="s">
        <v>2687</v>
      </c>
      <c r="B11" s="64" t="s">
        <v>3451</v>
      </c>
      <c r="C11" s="139" t="s">
        <v>3452</v>
      </c>
      <c r="D11" s="199">
        <v>475.99</v>
      </c>
      <c r="E11" s="31"/>
      <c r="F11" s="31"/>
      <c r="G11" s="31"/>
      <c r="H11" s="31"/>
      <c r="I11" s="31"/>
      <c r="J11" s="31"/>
      <c r="K11" s="31"/>
      <c r="L11" s="31"/>
      <c r="M11" s="31"/>
      <c r="N11" s="31"/>
      <c r="O11" s="31"/>
      <c r="P11" s="31"/>
      <c r="Q11" s="31"/>
      <c r="R11" s="31"/>
      <c r="S11" s="31"/>
      <c r="T11" s="31"/>
      <c r="U11" s="31"/>
    </row>
    <row r="12" spans="1:24" ht="12.75" customHeight="1" x14ac:dyDescent="0.2">
      <c r="A12" s="63" t="s">
        <v>2695</v>
      </c>
      <c r="B12" s="64" t="s">
        <v>2696</v>
      </c>
      <c r="C12" s="139" t="s">
        <v>3453</v>
      </c>
      <c r="D12" s="199"/>
      <c r="E12" s="31"/>
      <c r="F12" s="31"/>
      <c r="G12" s="31"/>
      <c r="H12" s="31"/>
      <c r="I12" s="31"/>
      <c r="J12" s="31"/>
      <c r="K12" s="31"/>
      <c r="L12" s="31"/>
      <c r="M12" s="31"/>
      <c r="N12" s="31"/>
      <c r="O12" s="31"/>
      <c r="P12" s="31"/>
      <c r="Q12" s="31"/>
      <c r="R12" s="31"/>
      <c r="S12" s="31"/>
      <c r="T12" s="31"/>
      <c r="U12" s="31"/>
    </row>
    <row r="13" spans="1:24" ht="12.75" x14ac:dyDescent="0.2">
      <c r="A13" s="70" t="s">
        <v>2697</v>
      </c>
      <c r="B13" s="65" t="s">
        <v>3454</v>
      </c>
      <c r="C13" s="139" t="s">
        <v>3455</v>
      </c>
      <c r="D13" s="199">
        <v>400</v>
      </c>
      <c r="E13" s="232"/>
      <c r="F13" s="31"/>
      <c r="G13" s="31"/>
      <c r="H13" s="31"/>
      <c r="I13" s="31"/>
      <c r="J13" s="31"/>
      <c r="K13" s="31"/>
      <c r="L13" s="31"/>
      <c r="M13" s="31"/>
      <c r="N13" s="31"/>
      <c r="O13" s="31"/>
      <c r="P13" s="31"/>
      <c r="Q13" s="31"/>
      <c r="R13" s="31"/>
      <c r="S13" s="31"/>
      <c r="T13" s="31"/>
      <c r="U13" s="31"/>
    </row>
    <row r="14" spans="1:24" ht="12.75" customHeight="1" x14ac:dyDescent="0.2">
      <c r="A14" s="70" t="s">
        <v>2713</v>
      </c>
      <c r="B14" s="65" t="s">
        <v>2714</v>
      </c>
      <c r="C14" s="139" t="s">
        <v>3456</v>
      </c>
      <c r="D14" s="199"/>
      <c r="E14" s="31"/>
      <c r="F14" s="31"/>
      <c r="G14" s="31"/>
      <c r="H14" s="31"/>
      <c r="I14" s="31"/>
      <c r="J14" s="31"/>
      <c r="K14" s="31"/>
      <c r="L14" s="31"/>
      <c r="M14" s="31"/>
      <c r="N14" s="31"/>
      <c r="O14" s="31"/>
      <c r="P14" s="31"/>
      <c r="Q14" s="31"/>
      <c r="R14" s="31"/>
      <c r="S14" s="31"/>
      <c r="T14" s="31"/>
      <c r="U14" s="31"/>
    </row>
    <row r="15" spans="1:24" ht="12.75" customHeight="1" x14ac:dyDescent="0.2">
      <c r="A15" s="70" t="s">
        <v>2715</v>
      </c>
      <c r="B15" s="65" t="s">
        <v>2716</v>
      </c>
      <c r="C15" s="139" t="s">
        <v>3457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2717</v>
      </c>
      <c r="B16" s="65" t="s">
        <v>2718</v>
      </c>
      <c r="C16" s="139" t="s">
        <v>3458</v>
      </c>
      <c r="D16" s="199">
        <v>1710.5800000000017</v>
      </c>
      <c r="E16" s="31"/>
      <c r="F16" s="31"/>
      <c r="G16" s="31"/>
      <c r="H16" s="31"/>
      <c r="I16" s="31"/>
      <c r="J16" s="31"/>
      <c r="K16" s="31"/>
      <c r="L16" s="31"/>
      <c r="M16" s="31"/>
      <c r="N16" s="31"/>
      <c r="O16" s="31"/>
      <c r="P16" s="31"/>
      <c r="Q16" s="31"/>
      <c r="R16" s="31"/>
      <c r="S16" s="31"/>
      <c r="T16" s="31"/>
      <c r="U16" s="31"/>
    </row>
    <row r="17" spans="1:21" ht="12.75" customHeight="1" x14ac:dyDescent="0.2">
      <c r="A17" s="294" t="s">
        <v>2719</v>
      </c>
      <c r="B17" s="134" t="s">
        <v>3459</v>
      </c>
      <c r="C17" s="139" t="s">
        <v>3460</v>
      </c>
      <c r="D17" s="199">
        <v>721685.1</v>
      </c>
      <c r="E17" s="31"/>
      <c r="F17" s="31"/>
      <c r="G17" s="31"/>
      <c r="H17" s="31"/>
      <c r="I17" s="31"/>
      <c r="J17" s="31"/>
      <c r="K17" s="31"/>
      <c r="L17" s="31"/>
      <c r="M17" s="31"/>
      <c r="N17" s="31"/>
      <c r="O17" s="31"/>
      <c r="P17" s="31"/>
      <c r="Q17" s="31"/>
      <c r="R17" s="31"/>
      <c r="S17" s="31"/>
      <c r="T17" s="31"/>
      <c r="U17" s="31"/>
    </row>
    <row r="18" spans="1:21" ht="36" x14ac:dyDescent="0.2">
      <c r="A18" s="88" t="s">
        <v>3461</v>
      </c>
      <c r="B18" s="89" t="s">
        <v>3462</v>
      </c>
      <c r="C18" s="139" t="s">
        <v>3463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3464</v>
      </c>
      <c r="C19" s="139" t="s">
        <v>3465</v>
      </c>
      <c r="D19" s="199"/>
      <c r="E19" s="31"/>
      <c r="F19" s="31"/>
      <c r="G19" s="31"/>
      <c r="H19" s="31"/>
      <c r="I19" s="31"/>
      <c r="J19" s="31"/>
      <c r="K19" s="31"/>
      <c r="L19" s="31"/>
      <c r="M19" s="31"/>
      <c r="N19" s="31"/>
      <c r="O19" s="31"/>
      <c r="P19" s="31"/>
      <c r="Q19" s="31"/>
      <c r="R19" s="31"/>
      <c r="S19" s="31"/>
      <c r="T19" s="31"/>
      <c r="U19" s="31"/>
    </row>
    <row r="20" spans="1:21" ht="12.75" customHeight="1" x14ac:dyDescent="0.2">
      <c r="A20" s="63" t="s">
        <v>3466</v>
      </c>
      <c r="B20" s="64" t="s">
        <v>2742</v>
      </c>
      <c r="C20" s="139" t="s">
        <v>3467</v>
      </c>
      <c r="D20" s="199"/>
      <c r="E20" s="31"/>
      <c r="F20" s="31"/>
      <c r="G20" s="31"/>
      <c r="H20" s="31"/>
      <c r="I20" s="31"/>
      <c r="J20" s="31"/>
      <c r="K20" s="31"/>
      <c r="L20" s="31"/>
      <c r="M20" s="31"/>
      <c r="N20" s="31"/>
      <c r="O20" s="31"/>
      <c r="P20" s="31"/>
      <c r="Q20" s="31"/>
      <c r="R20" s="31"/>
      <c r="S20" s="31"/>
      <c r="T20" s="31"/>
      <c r="U20" s="31"/>
    </row>
    <row r="21" spans="1:21" ht="12.75" customHeight="1" x14ac:dyDescent="0.2">
      <c r="A21" s="63" t="s">
        <v>3468</v>
      </c>
      <c r="B21" s="64" t="s">
        <v>2746</v>
      </c>
      <c r="C21" s="139" t="s">
        <v>3469</v>
      </c>
      <c r="D21" s="199"/>
      <c r="E21" s="31"/>
      <c r="F21" s="31"/>
      <c r="G21" s="31"/>
      <c r="H21" s="31"/>
      <c r="I21" s="31"/>
      <c r="J21" s="31"/>
      <c r="K21" s="31"/>
      <c r="L21" s="31"/>
      <c r="M21" s="31"/>
      <c r="N21" s="31"/>
      <c r="O21" s="31"/>
      <c r="P21" s="31"/>
      <c r="Q21" s="31"/>
      <c r="R21" s="31"/>
      <c r="S21" s="31"/>
      <c r="T21" s="31"/>
      <c r="U21" s="31"/>
    </row>
    <row r="22" spans="1:21" ht="24" x14ac:dyDescent="0.2">
      <c r="A22" s="63" t="s">
        <v>3470</v>
      </c>
      <c r="B22" s="64" t="s">
        <v>3471</v>
      </c>
      <c r="C22" s="139" t="s">
        <v>3472</v>
      </c>
      <c r="D22" s="199"/>
      <c r="E22" s="31"/>
      <c r="F22" s="31"/>
      <c r="G22" s="31"/>
      <c r="H22" s="31"/>
      <c r="I22" s="31"/>
      <c r="J22" s="31"/>
      <c r="K22" s="31"/>
      <c r="L22" s="31"/>
      <c r="M22" s="31"/>
      <c r="N22" s="31"/>
      <c r="O22" s="31"/>
      <c r="P22" s="31"/>
      <c r="Q22" s="31"/>
      <c r="R22" s="31"/>
      <c r="S22" s="31"/>
      <c r="T22" s="31"/>
      <c r="U22" s="31"/>
    </row>
    <row r="23" spans="1:21" ht="24" x14ac:dyDescent="0.2">
      <c r="A23" s="63" t="s">
        <v>3473</v>
      </c>
      <c r="B23" s="64" t="s">
        <v>3474</v>
      </c>
      <c r="C23" s="139" t="s">
        <v>3475</v>
      </c>
      <c r="D23" s="199"/>
      <c r="E23" s="31"/>
      <c r="F23" s="31"/>
      <c r="G23" s="31"/>
      <c r="H23" s="31"/>
      <c r="I23" s="31"/>
      <c r="J23" s="31"/>
      <c r="K23" s="31"/>
      <c r="L23" s="31"/>
      <c r="M23" s="31"/>
      <c r="N23" s="31"/>
      <c r="O23" s="31"/>
      <c r="P23" s="31"/>
      <c r="Q23" s="31"/>
      <c r="R23" s="31"/>
      <c r="S23" s="31"/>
      <c r="T23" s="31"/>
      <c r="U23" s="31"/>
    </row>
    <row r="24" spans="1:21" ht="24" x14ac:dyDescent="0.2">
      <c r="A24" s="294" t="s">
        <v>2813</v>
      </c>
      <c r="B24" s="134" t="s">
        <v>3476</v>
      </c>
      <c r="C24" s="134" t="s">
        <v>3477</v>
      </c>
      <c r="D24" s="283">
        <v>28885.22</v>
      </c>
      <c r="E24" s="232"/>
      <c r="F24" s="31"/>
      <c r="G24" s="31"/>
      <c r="H24" s="31"/>
      <c r="I24" s="31"/>
      <c r="J24" s="31"/>
      <c r="K24" s="31"/>
      <c r="L24" s="31"/>
      <c r="M24" s="31"/>
      <c r="N24" s="31"/>
      <c r="O24" s="31"/>
      <c r="P24" s="31"/>
      <c r="Q24" s="31"/>
      <c r="R24" s="31"/>
      <c r="S24" s="31"/>
      <c r="T24" s="31"/>
      <c r="U24" s="31"/>
    </row>
    <row r="25" spans="1:21" ht="24" x14ac:dyDescent="0.2">
      <c r="A25" s="63"/>
      <c r="B25" s="134" t="s">
        <v>3478</v>
      </c>
      <c r="C25" s="139" t="s">
        <v>3479</v>
      </c>
      <c r="D25" s="34">
        <f>D26+D27+D36+D37+D43</f>
        <v>2884622.2199999997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3445</v>
      </c>
      <c r="C26" s="139" t="s">
        <v>3480</v>
      </c>
      <c r="D26" s="199"/>
      <c r="E26" s="31"/>
      <c r="F26" s="31"/>
      <c r="G26" s="31"/>
      <c r="H26" s="31"/>
      <c r="I26" s="31"/>
      <c r="J26" s="31"/>
      <c r="K26" s="31"/>
      <c r="L26" s="31"/>
      <c r="M26" s="31"/>
      <c r="N26" s="31"/>
      <c r="O26" s="31"/>
      <c r="P26" s="31"/>
      <c r="Q26" s="31"/>
      <c r="R26" s="31"/>
      <c r="S26" s="31"/>
      <c r="T26" s="31"/>
      <c r="U26" s="31"/>
    </row>
    <row r="27" spans="1:21" ht="12.75" customHeight="1" x14ac:dyDescent="0.2">
      <c r="A27" s="88" t="s">
        <v>2681</v>
      </c>
      <c r="B27" s="89" t="s">
        <v>3481</v>
      </c>
      <c r="C27" s="139" t="s">
        <v>3482</v>
      </c>
      <c r="D27" s="34">
        <f>SUM(D28:D35)</f>
        <v>2142208.61</v>
      </c>
      <c r="E27" s="31"/>
      <c r="F27" s="31"/>
      <c r="G27" s="31"/>
      <c r="H27" s="31"/>
      <c r="I27" s="31"/>
      <c r="J27" s="31"/>
      <c r="K27" s="31"/>
      <c r="L27" s="31"/>
      <c r="M27" s="31"/>
      <c r="N27" s="31"/>
      <c r="O27" s="31"/>
      <c r="P27" s="31"/>
      <c r="Q27" s="31"/>
      <c r="R27" s="31"/>
      <c r="S27" s="31"/>
      <c r="T27" s="31"/>
      <c r="U27" s="31"/>
    </row>
    <row r="28" spans="1:21" ht="12.75" customHeight="1" x14ac:dyDescent="0.2">
      <c r="A28" s="63" t="s">
        <v>2683</v>
      </c>
      <c r="B28" s="64" t="s">
        <v>2684</v>
      </c>
      <c r="C28" s="139" t="s">
        <v>3483</v>
      </c>
      <c r="D28" s="199">
        <v>1846511.47</v>
      </c>
      <c r="E28" s="31"/>
      <c r="F28" s="31"/>
      <c r="G28" s="31"/>
      <c r="H28" s="31"/>
      <c r="I28" s="31"/>
      <c r="J28" s="31"/>
      <c r="K28" s="31"/>
      <c r="L28" s="31"/>
      <c r="M28" s="31"/>
      <c r="N28" s="31"/>
      <c r="O28" s="31"/>
      <c r="P28" s="31"/>
      <c r="Q28" s="31"/>
      <c r="R28" s="31"/>
      <c r="S28" s="31"/>
      <c r="T28" s="31"/>
      <c r="U28" s="31"/>
    </row>
    <row r="29" spans="1:21" ht="12.75" customHeight="1" x14ac:dyDescent="0.2">
      <c r="A29" s="63" t="s">
        <v>2685</v>
      </c>
      <c r="B29" s="64" t="s">
        <v>2686</v>
      </c>
      <c r="C29" s="139" t="s">
        <v>3484</v>
      </c>
      <c r="D29" s="199">
        <v>292716.76</v>
      </c>
      <c r="E29" s="31"/>
      <c r="F29" s="31"/>
      <c r="G29" s="31"/>
      <c r="H29" s="31"/>
      <c r="I29" s="31"/>
      <c r="J29" s="31"/>
      <c r="K29" s="31"/>
      <c r="L29" s="31"/>
      <c r="M29" s="31"/>
      <c r="N29" s="31"/>
      <c r="O29" s="31"/>
      <c r="P29" s="31"/>
      <c r="Q29" s="31"/>
      <c r="R29" s="31"/>
      <c r="S29" s="31"/>
      <c r="T29" s="31"/>
      <c r="U29" s="31"/>
    </row>
    <row r="30" spans="1:21" ht="12.75" customHeight="1" x14ac:dyDescent="0.2">
      <c r="A30" s="63" t="s">
        <v>2687</v>
      </c>
      <c r="B30" s="64" t="s">
        <v>3451</v>
      </c>
      <c r="C30" s="139" t="s">
        <v>3485</v>
      </c>
      <c r="D30" s="199">
        <v>551.52</v>
      </c>
      <c r="E30" s="31"/>
      <c r="F30" s="31"/>
      <c r="G30" s="31"/>
      <c r="H30" s="31"/>
      <c r="I30" s="31"/>
      <c r="J30" s="31"/>
      <c r="K30" s="31"/>
      <c r="L30" s="31"/>
      <c r="M30" s="31"/>
      <c r="N30" s="31"/>
      <c r="O30" s="31"/>
      <c r="P30" s="31"/>
      <c r="Q30" s="31"/>
      <c r="R30" s="31"/>
      <c r="S30" s="31"/>
      <c r="T30" s="31"/>
      <c r="U30" s="31"/>
    </row>
    <row r="31" spans="1:21" ht="12.75" customHeight="1" x14ac:dyDescent="0.2">
      <c r="A31" s="63" t="s">
        <v>2695</v>
      </c>
      <c r="B31" s="64" t="s">
        <v>2696</v>
      </c>
      <c r="C31" s="139" t="s">
        <v>3486</v>
      </c>
      <c r="D31" s="199"/>
      <c r="E31" s="31"/>
      <c r="F31" s="31"/>
      <c r="G31" s="31"/>
      <c r="H31" s="31"/>
      <c r="I31" s="31"/>
      <c r="J31" s="31"/>
      <c r="K31" s="31"/>
      <c r="L31" s="31"/>
      <c r="M31" s="31"/>
      <c r="N31" s="31"/>
      <c r="O31" s="31"/>
      <c r="P31" s="31"/>
      <c r="Q31" s="31"/>
      <c r="R31" s="31"/>
      <c r="S31" s="31"/>
      <c r="T31" s="31"/>
      <c r="U31" s="31"/>
    </row>
    <row r="32" spans="1:21" ht="12.75" x14ac:dyDescent="0.2">
      <c r="A32" s="63" t="s">
        <v>2697</v>
      </c>
      <c r="B32" s="65" t="s">
        <v>3454</v>
      </c>
      <c r="C32" s="139" t="s">
        <v>3487</v>
      </c>
      <c r="D32" s="199">
        <v>400</v>
      </c>
      <c r="E32" s="232"/>
      <c r="F32" s="31"/>
      <c r="G32" s="31"/>
      <c r="H32" s="31"/>
      <c r="I32" s="31"/>
      <c r="J32" s="31"/>
      <c r="K32" s="31"/>
      <c r="L32" s="31"/>
      <c r="M32" s="31"/>
      <c r="N32" s="31"/>
      <c r="O32" s="31"/>
      <c r="P32" s="31"/>
      <c r="Q32" s="31"/>
      <c r="R32" s="31"/>
      <c r="S32" s="31"/>
      <c r="T32" s="31"/>
      <c r="U32" s="31"/>
    </row>
    <row r="33" spans="1:21" ht="12.75" customHeight="1" x14ac:dyDescent="0.2">
      <c r="A33" s="63" t="s">
        <v>2713</v>
      </c>
      <c r="B33" s="65" t="s">
        <v>2714</v>
      </c>
      <c r="C33" s="139" t="s">
        <v>3488</v>
      </c>
      <c r="D33" s="199"/>
      <c r="E33" s="31"/>
      <c r="F33" s="31"/>
      <c r="G33" s="31"/>
      <c r="H33" s="31"/>
      <c r="I33" s="31"/>
      <c r="J33" s="31"/>
      <c r="K33" s="31"/>
      <c r="L33" s="31"/>
      <c r="M33" s="31"/>
      <c r="N33" s="31"/>
      <c r="O33" s="31"/>
      <c r="P33" s="31"/>
      <c r="Q33" s="31"/>
      <c r="R33" s="31"/>
      <c r="S33" s="31"/>
      <c r="T33" s="31"/>
      <c r="U33" s="31"/>
    </row>
    <row r="34" spans="1:21" ht="12.75" customHeight="1" x14ac:dyDescent="0.2">
      <c r="A34" s="63" t="s">
        <v>2715</v>
      </c>
      <c r="B34" s="65" t="s">
        <v>2716</v>
      </c>
      <c r="C34" s="139" t="s">
        <v>3489</v>
      </c>
      <c r="D34" s="199"/>
      <c r="E34" s="232"/>
      <c r="F34" s="31"/>
      <c r="G34" s="31"/>
      <c r="H34" s="31"/>
      <c r="I34" s="31"/>
      <c r="J34" s="31"/>
      <c r="K34" s="31"/>
      <c r="L34" s="31"/>
      <c r="M34" s="31"/>
      <c r="N34" s="31"/>
      <c r="O34" s="31"/>
      <c r="P34" s="31"/>
      <c r="Q34" s="31"/>
      <c r="R34" s="31"/>
      <c r="S34" s="31"/>
      <c r="T34" s="31"/>
      <c r="U34" s="31"/>
    </row>
    <row r="35" spans="1:21" ht="12.75" customHeight="1" x14ac:dyDescent="0.2">
      <c r="A35" s="63" t="s">
        <v>2717</v>
      </c>
      <c r="B35" s="65" t="s">
        <v>2718</v>
      </c>
      <c r="C35" s="139" t="s">
        <v>3490</v>
      </c>
      <c r="D35" s="199">
        <v>2028.8600000000006</v>
      </c>
      <c r="E35" s="31"/>
      <c r="F35" s="31"/>
      <c r="G35" s="31"/>
      <c r="H35" s="31"/>
      <c r="I35" s="31"/>
      <c r="J35" s="31"/>
      <c r="K35" s="31"/>
      <c r="L35" s="31"/>
      <c r="M35" s="31"/>
      <c r="N35" s="31"/>
      <c r="O35" s="31"/>
      <c r="P35" s="31"/>
      <c r="Q35" s="31"/>
      <c r="R35" s="31"/>
      <c r="S35" s="31"/>
      <c r="T35" s="31"/>
      <c r="U35" s="31"/>
    </row>
    <row r="36" spans="1:21" ht="12.75" customHeight="1" x14ac:dyDescent="0.2">
      <c r="A36" s="88" t="s">
        <v>2719</v>
      </c>
      <c r="B36" s="89" t="s">
        <v>3459</v>
      </c>
      <c r="C36" s="139" t="s">
        <v>3491</v>
      </c>
      <c r="D36" s="199">
        <v>720238.15</v>
      </c>
      <c r="E36" s="31"/>
      <c r="F36" s="31"/>
      <c r="G36" s="31"/>
      <c r="H36" s="31"/>
      <c r="I36" s="31"/>
      <c r="J36" s="31"/>
      <c r="K36" s="31"/>
      <c r="L36" s="31"/>
      <c r="M36" s="31"/>
      <c r="N36" s="31"/>
      <c r="O36" s="31"/>
      <c r="P36" s="31"/>
      <c r="Q36" s="31"/>
      <c r="R36" s="31"/>
      <c r="S36" s="31"/>
      <c r="T36" s="31"/>
      <c r="U36" s="31"/>
    </row>
    <row r="37" spans="1:21" ht="36" x14ac:dyDescent="0.2">
      <c r="A37" s="88" t="s">
        <v>3461</v>
      </c>
      <c r="B37" s="89" t="s">
        <v>3492</v>
      </c>
      <c r="C37" s="139" t="s">
        <v>3493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3464</v>
      </c>
      <c r="C38" s="139" t="s">
        <v>3494</v>
      </c>
      <c r="D38" s="199"/>
      <c r="E38" s="31"/>
      <c r="F38" s="31"/>
      <c r="G38" s="31"/>
      <c r="H38" s="31"/>
      <c r="I38" s="31"/>
      <c r="J38" s="31"/>
      <c r="K38" s="31"/>
      <c r="L38" s="31"/>
      <c r="M38" s="31"/>
      <c r="N38" s="31"/>
      <c r="O38" s="31"/>
      <c r="P38" s="31"/>
      <c r="Q38" s="31"/>
      <c r="R38" s="31"/>
      <c r="S38" s="31"/>
      <c r="T38" s="31"/>
      <c r="U38" s="31"/>
    </row>
    <row r="39" spans="1:21" ht="12.75" customHeight="1" x14ac:dyDescent="0.2">
      <c r="A39" s="63" t="s">
        <v>3466</v>
      </c>
      <c r="B39" s="64" t="s">
        <v>2742</v>
      </c>
      <c r="C39" s="139" t="s">
        <v>3495</v>
      </c>
      <c r="D39" s="199"/>
      <c r="E39" s="31"/>
      <c r="F39" s="31"/>
      <c r="G39" s="31"/>
      <c r="H39" s="31"/>
      <c r="I39" s="31"/>
      <c r="J39" s="31"/>
      <c r="K39" s="31"/>
      <c r="L39" s="31"/>
      <c r="M39" s="31"/>
      <c r="N39" s="31"/>
      <c r="O39" s="31"/>
      <c r="P39" s="31"/>
      <c r="Q39" s="31"/>
      <c r="R39" s="31"/>
      <c r="S39" s="31"/>
      <c r="T39" s="31"/>
      <c r="U39" s="31"/>
    </row>
    <row r="40" spans="1:21" ht="12.75" customHeight="1" x14ac:dyDescent="0.2">
      <c r="A40" s="63" t="s">
        <v>3468</v>
      </c>
      <c r="B40" s="64" t="s">
        <v>2746</v>
      </c>
      <c r="C40" s="139" t="s">
        <v>3496</v>
      </c>
      <c r="D40" s="199"/>
      <c r="E40" s="31"/>
      <c r="F40" s="31"/>
      <c r="G40" s="31"/>
      <c r="H40" s="31"/>
      <c r="I40" s="31"/>
      <c r="J40" s="31"/>
      <c r="K40" s="31"/>
      <c r="L40" s="31"/>
      <c r="M40" s="31"/>
      <c r="N40" s="31"/>
      <c r="O40" s="31"/>
      <c r="P40" s="31"/>
      <c r="Q40" s="31"/>
      <c r="R40" s="31"/>
      <c r="S40" s="31"/>
      <c r="T40" s="31"/>
      <c r="U40" s="31"/>
    </row>
    <row r="41" spans="1:21" ht="24" x14ac:dyDescent="0.2">
      <c r="A41" s="63" t="s">
        <v>3497</v>
      </c>
      <c r="B41" s="64" t="s">
        <v>3471</v>
      </c>
      <c r="C41" s="139" t="s">
        <v>3498</v>
      </c>
      <c r="D41" s="199"/>
      <c r="E41" s="31"/>
      <c r="F41" s="31"/>
      <c r="G41" s="31"/>
      <c r="H41" s="31"/>
      <c r="I41" s="31"/>
      <c r="J41" s="31"/>
      <c r="K41" s="31"/>
      <c r="L41" s="31"/>
      <c r="M41" s="31"/>
      <c r="N41" s="31"/>
      <c r="O41" s="31"/>
      <c r="P41" s="31"/>
      <c r="Q41" s="31"/>
      <c r="R41" s="31"/>
      <c r="S41" s="31"/>
      <c r="T41" s="31"/>
      <c r="U41" s="31"/>
    </row>
    <row r="42" spans="1:21" ht="24" x14ac:dyDescent="0.2">
      <c r="A42" s="63" t="s">
        <v>3473</v>
      </c>
      <c r="B42" s="64" t="s">
        <v>3474</v>
      </c>
      <c r="C42" s="139" t="s">
        <v>3499</v>
      </c>
      <c r="D42" s="199"/>
      <c r="E42" s="31"/>
      <c r="F42" s="31"/>
      <c r="G42" s="31"/>
      <c r="H42" s="31"/>
      <c r="I42" s="31"/>
      <c r="J42" s="31"/>
      <c r="K42" s="31"/>
      <c r="L42" s="31"/>
      <c r="M42" s="31"/>
      <c r="N42" s="31"/>
      <c r="O42" s="31"/>
      <c r="P42" s="31"/>
      <c r="Q42" s="31"/>
      <c r="R42" s="31"/>
      <c r="S42" s="31"/>
      <c r="T42" s="31"/>
      <c r="U42" s="31"/>
    </row>
    <row r="43" spans="1:21" ht="12.75" customHeight="1" x14ac:dyDescent="0.2">
      <c r="A43" s="294" t="s">
        <v>2813</v>
      </c>
      <c r="B43" s="134" t="s">
        <v>3476</v>
      </c>
      <c r="C43" s="134" t="s">
        <v>3500</v>
      </c>
      <c r="D43" s="283">
        <v>22175.46</v>
      </c>
      <c r="E43" s="232"/>
      <c r="F43" s="31"/>
      <c r="G43" s="31"/>
      <c r="H43" s="31"/>
      <c r="I43" s="31"/>
      <c r="J43" s="31"/>
      <c r="K43" s="31"/>
      <c r="L43" s="31"/>
      <c r="M43" s="31"/>
      <c r="N43" s="31"/>
      <c r="O43" s="31"/>
      <c r="P43" s="31"/>
      <c r="Q43" s="31"/>
      <c r="R43" s="31"/>
      <c r="S43" s="31"/>
      <c r="T43" s="31"/>
      <c r="U43" s="31"/>
    </row>
    <row r="44" spans="1:21" ht="24" x14ac:dyDescent="0.2">
      <c r="A44" s="63"/>
      <c r="B44" s="89" t="s">
        <v>3501</v>
      </c>
      <c r="C44" s="139" t="s">
        <v>3502</v>
      </c>
      <c r="D44" s="34">
        <f>D5+D6-D25</f>
        <v>244834.78000000073</v>
      </c>
      <c r="E44" s="31"/>
      <c r="F44" s="31"/>
      <c r="G44" s="31"/>
      <c r="H44" s="31"/>
      <c r="I44" s="31"/>
      <c r="J44" s="31"/>
      <c r="K44" s="31"/>
      <c r="L44" s="31"/>
      <c r="M44" s="31"/>
      <c r="N44" s="31"/>
      <c r="O44" s="31"/>
      <c r="P44" s="31"/>
      <c r="Q44" s="31"/>
      <c r="R44" s="31"/>
      <c r="S44" s="31"/>
      <c r="T44" s="31"/>
      <c r="U44" s="31"/>
    </row>
    <row r="45" spans="1:21" ht="24" x14ac:dyDescent="0.2">
      <c r="A45" s="88"/>
      <c r="B45" s="134" t="s">
        <v>3503</v>
      </c>
      <c r="C45" s="139" t="s">
        <v>3504</v>
      </c>
      <c r="D45" s="34">
        <f>D46+D51+D92+D97+D103</f>
        <v>15741.17</v>
      </c>
      <c r="E45" s="232"/>
      <c r="F45" s="31"/>
      <c r="G45" s="31"/>
      <c r="H45" s="31"/>
      <c r="I45" s="31"/>
      <c r="J45" s="31"/>
      <c r="K45" s="31"/>
      <c r="L45" s="31"/>
      <c r="M45" s="31"/>
      <c r="N45" s="31"/>
      <c r="O45" s="31"/>
      <c r="P45" s="31"/>
      <c r="Q45" s="31"/>
      <c r="R45" s="31"/>
      <c r="S45" s="31"/>
      <c r="T45" s="31"/>
      <c r="U45" s="31"/>
    </row>
    <row r="46" spans="1:21" ht="24" x14ac:dyDescent="0.2">
      <c r="A46" s="63"/>
      <c r="B46" s="89" t="s">
        <v>3505</v>
      </c>
      <c r="C46" s="139" t="s">
        <v>3506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3507</v>
      </c>
      <c r="C47" s="139" t="s">
        <v>3508</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3509</v>
      </c>
      <c r="C48" s="139" t="s">
        <v>3510</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3511</v>
      </c>
      <c r="C49" s="139" t="s">
        <v>3512</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3513</v>
      </c>
      <c r="C50" s="139" t="s">
        <v>3514</v>
      </c>
      <c r="D50" s="199"/>
      <c r="E50" s="31"/>
      <c r="F50" s="31"/>
      <c r="G50" s="31"/>
      <c r="H50" s="31"/>
      <c r="I50" s="31"/>
      <c r="J50" s="31"/>
      <c r="K50" s="31"/>
      <c r="L50" s="31"/>
      <c r="M50" s="31"/>
      <c r="N50" s="31"/>
      <c r="O50" s="31"/>
      <c r="P50" s="31"/>
      <c r="Q50" s="31"/>
      <c r="R50" s="31"/>
      <c r="S50" s="31"/>
      <c r="T50" s="31"/>
      <c r="U50" s="31"/>
    </row>
    <row r="51" spans="1:21" ht="24" x14ac:dyDescent="0.2">
      <c r="A51" s="88" t="s">
        <v>2681</v>
      </c>
      <c r="B51" s="134" t="s">
        <v>3515</v>
      </c>
      <c r="C51" s="139" t="s">
        <v>3516</v>
      </c>
      <c r="D51" s="34">
        <f>D52+D57+D62+D67+D72+D77+D82+D87</f>
        <v>2971.45</v>
      </c>
      <c r="E51" s="31"/>
      <c r="F51" s="31"/>
      <c r="G51" s="31"/>
      <c r="H51" s="31"/>
      <c r="I51" s="31"/>
      <c r="J51" s="31"/>
      <c r="K51" s="31"/>
      <c r="L51" s="31"/>
      <c r="M51" s="31"/>
      <c r="N51" s="31"/>
      <c r="O51" s="31"/>
      <c r="P51" s="31"/>
      <c r="Q51" s="31"/>
      <c r="R51" s="31"/>
      <c r="S51" s="31"/>
      <c r="T51" s="31"/>
      <c r="U51" s="31"/>
    </row>
    <row r="52" spans="1:21" ht="12.75" customHeight="1" x14ac:dyDescent="0.2">
      <c r="A52" s="88" t="s">
        <v>2683</v>
      </c>
      <c r="B52" s="89" t="s">
        <v>3517</v>
      </c>
      <c r="C52" s="139" t="s">
        <v>3518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3507</v>
      </c>
      <c r="C53" s="139" t="s">
        <v>3519</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3509</v>
      </c>
      <c r="C54" s="139" t="s">
        <v>3520</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3511</v>
      </c>
      <c r="C55" s="139" t="s">
        <v>3521</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3513</v>
      </c>
      <c r="C56" s="139" t="s">
        <v>3522</v>
      </c>
      <c r="D56" s="199"/>
      <c r="E56" s="31"/>
      <c r="F56" s="31"/>
      <c r="G56" s="31"/>
      <c r="H56" s="31"/>
      <c r="I56" s="31"/>
      <c r="J56" s="31"/>
      <c r="K56" s="31"/>
      <c r="L56" s="31"/>
      <c r="M56" s="31"/>
      <c r="N56" s="31"/>
      <c r="O56" s="31"/>
      <c r="P56" s="31"/>
      <c r="Q56" s="31"/>
      <c r="R56" s="31"/>
      <c r="S56" s="31"/>
      <c r="T56" s="31"/>
      <c r="U56" s="31"/>
    </row>
    <row r="57" spans="1:21" ht="12.75" customHeight="1" x14ac:dyDescent="0.2">
      <c r="A57" s="88" t="s">
        <v>2685</v>
      </c>
      <c r="B57" s="89" t="s">
        <v>3523</v>
      </c>
      <c r="C57" s="139" t="s">
        <v>3524</v>
      </c>
      <c r="D57" s="34">
        <f>SUM(D58:D61)</f>
        <v>2971.45</v>
      </c>
      <c r="E57" s="31"/>
      <c r="F57" s="31"/>
      <c r="G57" s="31"/>
      <c r="H57" s="31"/>
      <c r="I57" s="31"/>
      <c r="J57" s="31"/>
      <c r="K57" s="31"/>
      <c r="L57" s="31"/>
      <c r="M57" s="31"/>
      <c r="N57" s="31"/>
      <c r="O57" s="31"/>
      <c r="P57" s="31"/>
      <c r="Q57" s="31"/>
      <c r="R57" s="31"/>
      <c r="S57" s="31"/>
      <c r="T57" s="31"/>
      <c r="U57" s="31"/>
    </row>
    <row r="58" spans="1:21" ht="12.75" customHeight="1" x14ac:dyDescent="0.2">
      <c r="A58" s="63"/>
      <c r="B58" s="64" t="s">
        <v>3507</v>
      </c>
      <c r="C58" s="139" t="s">
        <v>3525</v>
      </c>
      <c r="D58" s="199">
        <v>2971.45</v>
      </c>
      <c r="E58" s="31"/>
      <c r="F58" s="31"/>
      <c r="G58" s="31"/>
      <c r="H58" s="31"/>
      <c r="I58" s="31"/>
      <c r="J58" s="31"/>
      <c r="K58" s="31"/>
      <c r="L58" s="31"/>
      <c r="M58" s="31"/>
      <c r="N58" s="31"/>
      <c r="O58" s="31"/>
      <c r="P58" s="31"/>
      <c r="Q58" s="31"/>
      <c r="R58" s="31"/>
      <c r="S58" s="31"/>
      <c r="T58" s="31"/>
      <c r="U58" s="31"/>
    </row>
    <row r="59" spans="1:21" ht="12.75" customHeight="1" x14ac:dyDescent="0.2">
      <c r="A59" s="63"/>
      <c r="B59" s="64" t="s">
        <v>3509</v>
      </c>
      <c r="C59" s="139" t="s">
        <v>3526</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3511</v>
      </c>
      <c r="C60" s="139" t="s">
        <v>3527</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3513</v>
      </c>
      <c r="C61" s="139" t="s">
        <v>3528</v>
      </c>
      <c r="D61" s="199"/>
      <c r="E61" s="31"/>
      <c r="F61" s="31"/>
      <c r="G61" s="31"/>
      <c r="H61" s="31"/>
      <c r="I61" s="31"/>
      <c r="J61" s="31"/>
      <c r="K61" s="31"/>
      <c r="L61" s="31"/>
      <c r="M61" s="31"/>
      <c r="N61" s="31"/>
      <c r="O61" s="31"/>
      <c r="P61" s="31"/>
      <c r="Q61" s="31"/>
      <c r="R61" s="31"/>
      <c r="S61" s="31"/>
      <c r="T61" s="31"/>
      <c r="U61" s="31"/>
    </row>
    <row r="62" spans="1:21" ht="12.75" customHeight="1" x14ac:dyDescent="0.2">
      <c r="A62" s="88" t="s">
        <v>2687</v>
      </c>
      <c r="B62" s="89" t="s">
        <v>3529</v>
      </c>
      <c r="C62" s="139" t="s">
        <v>3530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3507</v>
      </c>
      <c r="C63" s="139" t="s">
        <v>3531</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3509</v>
      </c>
      <c r="C64" s="139" t="s">
        <v>3532</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3511</v>
      </c>
      <c r="C65" s="139" t="s">
        <v>3533</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3513</v>
      </c>
      <c r="C66" s="139" t="s">
        <v>3534</v>
      </c>
      <c r="D66" s="199"/>
      <c r="E66" s="31"/>
      <c r="F66" s="31"/>
      <c r="G66" s="31"/>
      <c r="H66" s="31"/>
      <c r="I66" s="31"/>
      <c r="J66" s="31"/>
      <c r="K66" s="31"/>
      <c r="L66" s="31"/>
      <c r="M66" s="31"/>
      <c r="N66" s="31"/>
      <c r="O66" s="31"/>
      <c r="P66" s="31"/>
      <c r="Q66" s="31"/>
      <c r="R66" s="31"/>
      <c r="S66" s="31"/>
      <c r="T66" s="31"/>
      <c r="U66" s="31"/>
    </row>
    <row r="67" spans="1:21" ht="12.75" customHeight="1" x14ac:dyDescent="0.2">
      <c r="A67" s="88" t="s">
        <v>2695</v>
      </c>
      <c r="B67" s="89" t="s">
        <v>3535</v>
      </c>
      <c r="C67" s="139" t="s">
        <v>3536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3507</v>
      </c>
      <c r="C68" s="139" t="s">
        <v>3537</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3509</v>
      </c>
      <c r="C69" s="139" t="s">
        <v>3538</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3511</v>
      </c>
      <c r="C70" s="139" t="s">
        <v>3539</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3513</v>
      </c>
      <c r="C71" s="139" t="s">
        <v>3540</v>
      </c>
      <c r="D71" s="199"/>
      <c r="E71" s="31"/>
      <c r="F71" s="31"/>
      <c r="G71" s="31"/>
      <c r="H71" s="31"/>
      <c r="I71" s="31"/>
      <c r="J71" s="31"/>
      <c r="K71" s="31"/>
      <c r="L71" s="31"/>
      <c r="M71" s="31"/>
      <c r="N71" s="31"/>
      <c r="O71" s="31"/>
      <c r="P71" s="31"/>
      <c r="Q71" s="31"/>
      <c r="R71" s="31"/>
      <c r="S71" s="31"/>
      <c r="T71" s="31"/>
      <c r="U71" s="31"/>
    </row>
    <row r="72" spans="1:21" ht="24" x14ac:dyDescent="0.2">
      <c r="A72" s="88" t="s">
        <v>2697</v>
      </c>
      <c r="B72" s="134" t="s">
        <v>3541</v>
      </c>
      <c r="C72" s="139" t="s">
        <v>3542</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3507</v>
      </c>
      <c r="C73" s="139" t="s">
        <v>3543</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3509</v>
      </c>
      <c r="C74" s="139" t="s">
        <v>3544</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3511</v>
      </c>
      <c r="C75" s="139" t="s">
        <v>3545</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3513</v>
      </c>
      <c r="C76" s="139" t="s">
        <v>3546</v>
      </c>
      <c r="D76" s="199"/>
      <c r="E76" s="31"/>
      <c r="F76" s="31"/>
      <c r="G76" s="31"/>
      <c r="H76" s="31"/>
      <c r="I76" s="31"/>
      <c r="J76" s="31"/>
      <c r="K76" s="31"/>
      <c r="L76" s="31"/>
      <c r="M76" s="31"/>
      <c r="N76" s="31"/>
      <c r="O76" s="31"/>
      <c r="P76" s="31"/>
      <c r="Q76" s="31"/>
      <c r="R76" s="31"/>
      <c r="S76" s="31"/>
      <c r="T76" s="31"/>
      <c r="U76" s="31"/>
    </row>
    <row r="77" spans="1:21" ht="24" x14ac:dyDescent="0.2">
      <c r="A77" s="88" t="s">
        <v>2713</v>
      </c>
      <c r="B77" s="89" t="s">
        <v>3547</v>
      </c>
      <c r="C77" s="139" t="s">
        <v>3548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3507</v>
      </c>
      <c r="C78" s="139" t="s">
        <v>3549</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3509</v>
      </c>
      <c r="C79" s="139" t="s">
        <v>3550</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3511</v>
      </c>
      <c r="C80" s="139" t="s">
        <v>3551</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3513</v>
      </c>
      <c r="C81" s="139" t="s">
        <v>3552</v>
      </c>
      <c r="D81" s="199"/>
      <c r="E81" s="31"/>
      <c r="F81" s="31"/>
      <c r="G81" s="31"/>
      <c r="H81" s="31"/>
      <c r="I81" s="31"/>
      <c r="J81" s="31"/>
      <c r="K81" s="31"/>
      <c r="L81" s="31"/>
      <c r="M81" s="31"/>
      <c r="N81" s="31"/>
      <c r="O81" s="31"/>
      <c r="P81" s="31"/>
      <c r="Q81" s="31"/>
      <c r="R81" s="31"/>
      <c r="S81" s="31"/>
      <c r="T81" s="31"/>
      <c r="U81" s="31"/>
    </row>
    <row r="82" spans="1:21" ht="24" x14ac:dyDescent="0.2">
      <c r="A82" s="88" t="s">
        <v>2715</v>
      </c>
      <c r="B82" s="293" t="s">
        <v>3553</v>
      </c>
      <c r="C82" s="139" t="s">
        <v>3554</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3507</v>
      </c>
      <c r="C83" s="139" t="s">
        <v>3555</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3509</v>
      </c>
      <c r="C84" s="139" t="s">
        <v>3556</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3511</v>
      </c>
      <c r="C85" s="139" t="s">
        <v>3557</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3513</v>
      </c>
      <c r="C86" s="139" t="s">
        <v>3558</v>
      </c>
      <c r="D86" s="199"/>
      <c r="E86" s="31"/>
      <c r="F86" s="31"/>
      <c r="G86" s="31"/>
      <c r="H86" s="31"/>
      <c r="I86" s="31"/>
      <c r="J86" s="31"/>
      <c r="K86" s="31"/>
      <c r="L86" s="31"/>
      <c r="M86" s="31"/>
      <c r="N86" s="31"/>
      <c r="O86" s="31"/>
      <c r="P86" s="31"/>
      <c r="Q86" s="31"/>
      <c r="R86" s="31"/>
      <c r="S86" s="31"/>
      <c r="T86" s="31"/>
      <c r="U86" s="31"/>
    </row>
    <row r="87" spans="1:21" ht="12.75" customHeight="1" x14ac:dyDescent="0.2">
      <c r="A87" s="88" t="s">
        <v>2717</v>
      </c>
      <c r="B87" s="155" t="s">
        <v>3559</v>
      </c>
      <c r="C87" s="139" t="s">
        <v>3560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3507</v>
      </c>
      <c r="C88" s="139" t="s">
        <v>3561</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3509</v>
      </c>
      <c r="C89" s="139" t="s">
        <v>3562</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3511</v>
      </c>
      <c r="C90" s="139" t="s">
        <v>3563</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3513</v>
      </c>
      <c r="C91" s="139" t="s">
        <v>3564</v>
      </c>
      <c r="D91" s="199"/>
      <c r="E91" s="31"/>
      <c r="F91" s="31"/>
      <c r="G91" s="31"/>
      <c r="H91" s="31"/>
      <c r="I91" s="31"/>
      <c r="J91" s="31"/>
      <c r="K91" s="31"/>
      <c r="L91" s="31"/>
      <c r="M91" s="31"/>
      <c r="N91" s="31"/>
      <c r="O91" s="31"/>
      <c r="P91" s="31"/>
      <c r="Q91" s="31"/>
      <c r="R91" s="31"/>
      <c r="S91" s="31"/>
      <c r="T91" s="31"/>
      <c r="U91" s="31"/>
    </row>
    <row r="92" spans="1:21" ht="12.75" customHeight="1" x14ac:dyDescent="0.2">
      <c r="A92" s="88" t="s">
        <v>2719</v>
      </c>
      <c r="B92" s="89" t="s">
        <v>3565</v>
      </c>
      <c r="C92" s="139" t="s">
        <v>3566</v>
      </c>
      <c r="D92" s="34">
        <f>SUM(D93:D96)</f>
        <v>1338.97</v>
      </c>
      <c r="E92" s="31"/>
      <c r="F92" s="31"/>
      <c r="G92" s="31"/>
      <c r="H92" s="31"/>
      <c r="I92" s="31"/>
      <c r="J92" s="31"/>
      <c r="K92" s="31"/>
      <c r="L92" s="31"/>
      <c r="M92" s="31"/>
      <c r="N92" s="31"/>
      <c r="O92" s="31"/>
      <c r="P92" s="31"/>
      <c r="Q92" s="31"/>
      <c r="R92" s="31"/>
      <c r="S92" s="31"/>
      <c r="T92" s="31"/>
      <c r="U92" s="31"/>
    </row>
    <row r="93" spans="1:21" ht="12.75" customHeight="1" x14ac:dyDescent="0.2">
      <c r="A93" s="88"/>
      <c r="B93" s="64" t="s">
        <v>3507</v>
      </c>
      <c r="C93" s="139" t="s">
        <v>3567</v>
      </c>
      <c r="D93" s="199">
        <v>1338.97</v>
      </c>
      <c r="E93" s="31"/>
      <c r="F93" s="31"/>
      <c r="G93" s="31"/>
      <c r="H93" s="31"/>
      <c r="I93" s="31"/>
      <c r="J93" s="31"/>
      <c r="K93" s="31"/>
      <c r="L93" s="31"/>
      <c r="M93" s="31"/>
      <c r="N93" s="31"/>
      <c r="O93" s="31"/>
      <c r="P93" s="31"/>
      <c r="Q93" s="31"/>
      <c r="R93" s="31"/>
      <c r="S93" s="31"/>
      <c r="T93" s="31"/>
      <c r="U93" s="31"/>
    </row>
    <row r="94" spans="1:21" ht="12.75" customHeight="1" x14ac:dyDescent="0.2">
      <c r="A94" s="88"/>
      <c r="B94" s="64" t="s">
        <v>3509</v>
      </c>
      <c r="C94" s="139" t="s">
        <v>3568</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3511</v>
      </c>
      <c r="C95" s="139" t="s">
        <v>3569</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3513</v>
      </c>
      <c r="C96" s="139" t="s">
        <v>3570</v>
      </c>
      <c r="D96" s="199"/>
      <c r="E96" s="31"/>
      <c r="F96" s="31"/>
      <c r="G96" s="31"/>
      <c r="H96" s="31"/>
      <c r="I96" s="31"/>
      <c r="J96" s="31"/>
      <c r="K96" s="31"/>
      <c r="L96" s="31"/>
      <c r="M96" s="31"/>
      <c r="N96" s="31"/>
      <c r="O96" s="31"/>
      <c r="P96" s="31"/>
      <c r="Q96" s="31"/>
      <c r="R96" s="31"/>
      <c r="S96" s="31"/>
      <c r="T96" s="31"/>
      <c r="U96" s="31"/>
    </row>
    <row r="97" spans="1:21" ht="36" x14ac:dyDescent="0.2">
      <c r="A97" s="88" t="s">
        <v>3461</v>
      </c>
      <c r="B97" s="89" t="s">
        <v>3571</v>
      </c>
      <c r="C97" s="139" t="s">
        <v>3572</v>
      </c>
      <c r="D97" s="34">
        <f>SUM(D98:D102)</f>
        <v>11430.75</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3464</v>
      </c>
      <c r="C98" s="139" t="s">
        <v>3573</v>
      </c>
      <c r="D98" s="199"/>
      <c r="E98" s="31"/>
      <c r="F98" s="31"/>
      <c r="G98" s="31"/>
      <c r="H98" s="31"/>
      <c r="I98" s="31"/>
      <c r="J98" s="31"/>
      <c r="K98" s="31"/>
      <c r="L98" s="31"/>
      <c r="M98" s="31"/>
      <c r="N98" s="31"/>
      <c r="O98" s="31"/>
      <c r="P98" s="31"/>
      <c r="Q98" s="31"/>
      <c r="R98" s="31"/>
      <c r="S98" s="31"/>
      <c r="T98" s="31"/>
      <c r="U98" s="31"/>
    </row>
    <row r="99" spans="1:21" ht="12.75" customHeight="1" x14ac:dyDescent="0.2">
      <c r="A99" s="63" t="s">
        <v>3466</v>
      </c>
      <c r="B99" s="64" t="s">
        <v>2742</v>
      </c>
      <c r="C99" s="139" t="s">
        <v>3574</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3468</v>
      </c>
      <c r="B100" s="64" t="s">
        <v>2746</v>
      </c>
      <c r="C100" s="139" t="s">
        <v>3575</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3497</v>
      </c>
      <c r="B101" s="64" t="s">
        <v>3471</v>
      </c>
      <c r="C101" s="139" t="s">
        <v>3576</v>
      </c>
      <c r="D101" s="199">
        <v>11430.75</v>
      </c>
      <c r="E101" s="31"/>
      <c r="F101" s="31"/>
      <c r="G101" s="31"/>
      <c r="H101" s="31"/>
      <c r="I101" s="31"/>
      <c r="J101" s="31"/>
      <c r="K101" s="31"/>
      <c r="L101" s="31"/>
      <c r="M101" s="31"/>
      <c r="N101" s="31"/>
      <c r="O101" s="31"/>
      <c r="P101" s="31"/>
      <c r="Q101" s="31"/>
      <c r="R101" s="31"/>
      <c r="S101" s="31"/>
      <c r="T101" s="31"/>
      <c r="U101" s="31"/>
    </row>
    <row r="102" spans="1:21" ht="24" x14ac:dyDescent="0.2">
      <c r="A102" s="63" t="s">
        <v>3473</v>
      </c>
      <c r="B102" s="64" t="s">
        <v>3474</v>
      </c>
      <c r="C102" s="139" t="s">
        <v>3577</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2813</v>
      </c>
      <c r="B103" s="292" t="s">
        <v>3476</v>
      </c>
      <c r="C103" s="292" t="s">
        <v>3578</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3579</v>
      </c>
      <c r="C104" s="139" t="s">
        <v>3580</v>
      </c>
      <c r="D104" s="34">
        <f>SUM(D105:D109)</f>
        <v>229093.61000000002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3445</v>
      </c>
      <c r="C105" s="139" t="s">
        <v>3581</v>
      </c>
      <c r="D105" s="199">
        <v>6209.76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2681</v>
      </c>
      <c r="B106" s="64" t="s">
        <v>3582</v>
      </c>
      <c r="C106" s="139" t="s">
        <v>3583</v>
      </c>
      <c r="D106" s="325">
        <v>222775.87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2719</v>
      </c>
      <c r="B107" s="64" t="s">
        <v>3459</v>
      </c>
      <c r="C107" s="139" t="s">
        <v>3584</v>
      </c>
      <c r="D107" s="199">
        <v>107.98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3461</v>
      </c>
      <c r="B108" s="64" t="s">
        <v>3585</v>
      </c>
      <c r="C108" s="139" t="s">
        <v>3586</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2813</v>
      </c>
      <c r="B109" s="74" t="s">
        <v>3476</v>
      </c>
      <c r="C109" s="290" t="s">
        <v>3587</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D107:D109">
    <cfRule type="cellIs" dxfId="15" priority="2" operator="lessThan">
      <formula>-0.001</formula>
    </cfRule>
  </conditionalFormatting>
  <conditionalFormatting sqref="D106">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7" t="s">
        <v>2019</v>
      </c>
      <c r="B1" s="385"/>
      <c r="C1" s="385"/>
      <c r="D1" s="385"/>
      <c r="E1" s="51" t="s">
        <v>2020</v>
      </c>
      <c r="F1" s="51"/>
      <c r="G1" s="51"/>
      <c r="H1" s="51"/>
      <c r="I1" s="51"/>
      <c r="J1" s="51"/>
      <c r="K1" s="51"/>
      <c r="L1" s="51"/>
      <c r="M1" s="51"/>
      <c r="N1" s="51"/>
      <c r="O1" s="51"/>
      <c r="P1" s="51"/>
    </row>
    <row r="2" spans="1:17" ht="37.5" customHeight="1" x14ac:dyDescent="0.2">
      <c r="A2" s="387" t="s">
        <v>2021</v>
      </c>
      <c r="B2" s="385"/>
      <c r="C2" s="385"/>
      <c r="D2" s="385"/>
      <c r="E2" s="50" t="s">
        <v>2021</v>
      </c>
      <c r="F2" s="50" t="s">
        <v>2022</v>
      </c>
      <c r="G2" s="50" t="s">
        <v>2023</v>
      </c>
      <c r="H2" s="50" t="s">
        <v>2023</v>
      </c>
      <c r="I2" s="50" t="s">
        <v>2024</v>
      </c>
      <c r="J2" s="50" t="s">
        <v>1976</v>
      </c>
      <c r="K2" s="50" t="s">
        <v>2025</v>
      </c>
      <c r="L2" s="50" t="s">
        <v>1981</v>
      </c>
      <c r="M2" s="50" t="s">
        <v>2026</v>
      </c>
      <c r="N2" s="50" t="s">
        <v>2027</v>
      </c>
      <c r="O2" s="50" t="s">
        <v>2028</v>
      </c>
      <c r="Q2" s="301"/>
    </row>
    <row r="3" spans="1:17" ht="29.25" customHeight="1" x14ac:dyDescent="0.2">
      <c r="A3" s="97" t="s">
        <v>2029</v>
      </c>
      <c r="B3" s="98" t="s">
        <v>2030</v>
      </c>
      <c r="C3" s="99" t="s">
        <v>2031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13641</v>
      </c>
      <c r="P3" s="51"/>
    </row>
    <row r="4" spans="1:17" ht="19.5" customHeight="1" x14ac:dyDescent="0.2">
      <c r="A4" s="391" t="s">
        <v>2032</v>
      </c>
      <c r="B4" s="392"/>
      <c r="C4" s="393"/>
      <c r="D4" s="95"/>
      <c r="E4" s="51">
        <f>SUM(E5:E13)</f>
        <v>0</v>
      </c>
      <c r="F4" s="51">
        <f>SUM(F5:F13)</f>
        <v>0</v>
      </c>
      <c r="G4" s="51"/>
      <c r="H4" s="51"/>
      <c r="I4" s="104" t="s">
        <v>2033</v>
      </c>
      <c r="J4" s="104" t="s">
        <v>2034</v>
      </c>
      <c r="K4" s="104" t="s">
        <v>2035</v>
      </c>
      <c r="L4" s="51"/>
      <c r="M4" s="51"/>
      <c r="N4" s="51"/>
      <c r="O4" s="51"/>
      <c r="P4" s="51"/>
    </row>
    <row r="5" spans="1:17" ht="63.75" customHeight="1" x14ac:dyDescent="0.2">
      <c r="A5" s="105">
        <v>1</v>
      </c>
      <c r="B5" s="106" t="str">
        <f t="shared" ref="B5:B13" si="0">IF(E5=1,"Pogreška",IF(F5=1,"Provjera","O.K."))</f>
        <v>O.K.</v>
      </c>
      <c r="C5" s="246" t="s">
        <v>2036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2037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2038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2039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2040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2041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2042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2043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2044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2045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2046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2047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2048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2049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2050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2051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2052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2053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2054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2055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2056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2057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2058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2059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2060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2061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2062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2063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2064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2065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2066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2067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2068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2069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2070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2071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2072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2073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2074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2075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2076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2077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2078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2079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2080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2081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2082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2083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2084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2085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2086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2087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2088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2089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2090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2091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2092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2093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2094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2095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2096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2097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2098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2099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2100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2101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2102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2103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2104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2105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2106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2107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2108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2109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2110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2111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2112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2113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2114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2115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2116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2117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2118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2119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2120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2121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2122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2123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2124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2125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2126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2127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2128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2129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2130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2131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2132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2133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2134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2135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2136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2137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2138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2139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2140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2141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2142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2143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2144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2145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2146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2147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2148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2149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2150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2151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2152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2153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2154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2155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2156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2157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2158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2159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2160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2161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2162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2163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2164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2165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2166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2167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2168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2169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2170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2171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2172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2173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2174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2175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2176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2177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2178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2179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2180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2181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2182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2183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2184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2185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2186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2187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2188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2189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2190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2191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2192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2193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2194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2195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2196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2197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2198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2199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2200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2201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2202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2203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2204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2205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2206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2207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2208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2209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2210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2211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2212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2213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2214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2215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2216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2217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2218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2219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2220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2221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2222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2223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2224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2225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2226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2227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2228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2229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2230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2231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2232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2233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2234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2235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2236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2237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2238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2239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2240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2241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2242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2243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2244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2245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2246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2247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2248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2249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2250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2251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2252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2253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2254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2255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2256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2257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2258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2259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2260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2261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2262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2263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2264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2265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2266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2267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2268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2269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2270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2271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2272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2273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2274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2275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2276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2277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2278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2279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2280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2281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2282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2283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2284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2285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2286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2287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2288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2289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2290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2291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2292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2293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2294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2295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2296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2297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2298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2299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2300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2301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2302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2303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2304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2305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2306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2307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2308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2309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2310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2311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2312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2313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2314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2315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2316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2317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2318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2319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2320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2321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2322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2323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2324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2325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2326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2327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2328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2329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2330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2331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2332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2333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2334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2335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2336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2337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2338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2339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2340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2341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2342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2343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2344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2345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2346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2347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2348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2349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2350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2351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2352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2353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2354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2355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2356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2357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2358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2359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2360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2361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2362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2363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2364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2365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2366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2367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2368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2369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2370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2371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2328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2372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2328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2373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2328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2374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Dario</cp:lastModifiedBy>
  <cp:lastPrinted>2025-11-26T12:43:51Z</cp:lastPrinted>
  <dcterms:created xsi:type="dcterms:W3CDTF">2022-04-01T05:14:30Z</dcterms:created>
  <dcterms:modified xsi:type="dcterms:W3CDTF">2026-02-25T06:52:40Z</dcterms:modified>
</cp:coreProperties>
</file>